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2"/>
  </bookViews>
  <sheets>
    <sheet name="1" sheetId="1" r:id="rId1"/>
    <sheet name="2" sheetId="2" r:id="rId2"/>
    <sheet name="3" sheetId="3" r:id="rId3"/>
    <sheet name="3a" sheetId="4" r:id="rId4"/>
    <sheet name="4 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1a" sheetId="13" r:id="rId13"/>
  </sheets>
  <definedNames>
    <definedName name="_xlnm.Print_Area" localSheetId="4">'4 '!$A$1:$P$129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9" authorId="0">
      <text>
        <r>
          <rPr>
            <sz val="10"/>
            <rFont val="Arial CE"/>
            <family val="0"/>
          </rPr>
          <t xml:space="preserve">HJaroszewska:
</t>
        </r>
      </text>
    </comment>
  </commentList>
</comments>
</file>

<file path=xl/sharedStrings.xml><?xml version="1.0" encoding="utf-8"?>
<sst xmlns="http://schemas.openxmlformats.org/spreadsheetml/2006/main" count="1532" uniqueCount="683">
  <si>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</si>
  <si>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</si>
  <si>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</si>
  <si>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</si>
  <si>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</si>
  <si>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</si>
  <si>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</si>
  <si>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</si>
  <si>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</si>
  <si>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</si>
  <si>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</si>
  <si>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</si>
  <si>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</si>
  <si>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</si>
  <si>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</si>
  <si>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</si>
  <si>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</si>
  <si>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</si>
  <si>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</si>
  <si>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</si>
  <si>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</si>
  <si>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</si>
  <si>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</si>
  <si>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</si>
  <si>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</si>
  <si>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</si>
  <si>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</si>
  <si>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</si>
  <si>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</si>
  <si>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</si>
  <si>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</si>
  <si>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</si>
  <si>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</si>
  <si>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</si>
  <si>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</si>
  <si>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</si>
  <si>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</si>
  <si>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</si>
  <si>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</si>
  <si>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</si>
  <si>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</si>
  <si>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</si>
  <si>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</si>
  <si>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</si>
  <si>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</si>
  <si>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</si>
  <si>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</si>
  <si>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</si>
  <si>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</si>
  <si>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</si>
  <si>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</si>
  <si>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</si>
  <si>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</si>
  <si>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</si>
  <si>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</si>
  <si>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</si>
  <si>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</si>
  <si>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</si>
  <si>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</si>
  <si>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</si>
  <si>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</si>
  <si>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</si>
  <si>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</si>
  <si>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</si>
  <si>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</si>
  <si>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</si>
  <si>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</si>
  <si>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</si>
  <si>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</si>
  <si>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</si>
  <si>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</si>
  <si>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</si>
  <si>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</si>
  <si>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</si>
  <si>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</si>
  <si>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</si>
  <si>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</si>
  <si>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</si>
  <si>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</si>
  <si>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</si>
  <si>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</si>
  <si>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</si>
  <si>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</si>
  <si>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</si>
  <si>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</si>
  <si>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</si>
  <si>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</si>
  <si>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</si>
  <si>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</si>
  <si>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</si>
  <si>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</si>
  <si>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</si>
  <si>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</si>
  <si>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</si>
  <si>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</si>
  <si>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</si>
  <si>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</si>
  <si>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</si>
  <si>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</si>
  <si>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</si>
  <si>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</si>
  <si>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</si>
  <si>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</si>
  <si>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</si>
  <si>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</si>
  <si>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</si>
  <si>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</si>
  <si>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</si>
  <si>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</si>
  <si>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</si>
  <si>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</si>
  <si>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</si>
  <si>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</si>
  <si>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</si>
  <si>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</si>
  <si>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</si>
  <si>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</si>
  <si>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</si>
  <si>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>Jednostka organizacyjna realizująca zadanie lub koordynująca program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</si>
  <si>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</si>
  <si>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</si>
  <si>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</si>
  <si>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</si>
  <si>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</si>
  <si>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</si>
  <si>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</si>
  <si>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</si>
  <si>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</si>
  <si>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</si>
  <si>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</si>
  <si>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</si>
  <si>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</si>
  <si>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</si>
  <si>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</si>
  <si>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</si>
  <si>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</si>
  <si>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</si>
  <si>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</si>
  <si>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</si>
  <si>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</si>
  <si>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</si>
  <si>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</si>
  <si>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</si>
  <si>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</si>
  <si>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</si>
  <si>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</si>
  <si>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</si>
  <si>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</si>
  <si>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</si>
  <si>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</si>
  <si>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</si>
  <si>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</si>
  <si>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</si>
  <si>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</si>
  <si>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</si>
  <si>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</si>
  <si>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</si>
  <si>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</si>
  <si>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</si>
  <si>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</si>
  <si>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</si>
  <si>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</si>
  <si>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</si>
  <si>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</si>
  <si>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</si>
  <si>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</si>
  <si>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</si>
  <si>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Lata spłaty kredytu/pożyczki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</si>
  <si>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</si>
  <si>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</si>
  <si>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</si>
  <si>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</si>
  <si>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</si>
  <si>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</si>
  <si>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</si>
  <si>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</si>
  <si>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</si>
  <si>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</si>
  <si>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</si>
  <si>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</si>
  <si>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</si>
  <si>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</si>
  <si>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</si>
  <si>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</si>
  <si>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</si>
  <si>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</si>
  <si>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</si>
  <si>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</si>
  <si>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</si>
  <si>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</si>
  <si>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</si>
  <si>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</si>
  <si>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</si>
  <si>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</si>
  <si>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z tego</t>
  </si>
  <si>
    <t>bieżące</t>
  </si>
  <si>
    <t>majątkowe</t>
  </si>
  <si>
    <t>2010 r.</t>
  </si>
  <si>
    <t>2011 r.</t>
  </si>
  <si>
    <t>dochody -dotacje
ogółem</t>
  </si>
  <si>
    <t>Dochody i wydatki związane z realizacją zadań z zakresu administracji rządowej i innych zadań zleconych odrębnymi ustawami w 2010 r.</t>
  </si>
  <si>
    <t>Dochody i wydatki związane z realizacją zadań realizowanych na podstawie umów lub porozumień między jednostkami samorządu terytorialnego w 2010 r.</t>
  </si>
  <si>
    <t>Dochody
ogółem</t>
  </si>
  <si>
    <t>Plan
na 2010 r.</t>
  </si>
  <si>
    <t>31.12.2009 r.</t>
  </si>
  <si>
    <t>Przewidywane wykonanie w 2009 r.</t>
  </si>
  <si>
    <t>Plan na 2010 r.</t>
  </si>
  <si>
    <t xml:space="preserve"> oraz dochodów i wydatków rachunków dochodów własnych na 2010 r.</t>
  </si>
  <si>
    <t>Rozliczenie z budżetem z tytułu wpłat nadwyżek środków za 2009 r.</t>
  </si>
  <si>
    <t>wykonanie 2009*</t>
  </si>
  <si>
    <t>2012 r.</t>
  </si>
  <si>
    <t>Zadania inwestycyjne w 2010 r.</t>
  </si>
  <si>
    <t>rok budżetowy 2010 (8+9+10+11)</t>
  </si>
  <si>
    <t>Plan
2010 r.</t>
  </si>
  <si>
    <t>Limity wydatków na wieloletnie programy inwestycyjne w latach 2010 - 2012</t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</si>
  <si>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</si>
  <si>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</si>
  <si>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</si>
  <si>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</si>
  <si>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</si>
  <si>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>Dotacje dla podmiotów niezaliczanych do sektora finansów publicznych</t>
  </si>
  <si>
    <t>Zestawienie planowanych kwot dotacji udzielanych z budżetu jst, realizowanych przez podmioty należące i nienależące do sektora finansów publicznych w 2010 r.</t>
  </si>
  <si>
    <t>Przewidywane wykonanie za 2009 r.**</t>
  </si>
  <si>
    <t>Przewidywane wyk. za 2009 r.*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</si>
  <si>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</si>
  <si>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Nazwa zadania/podmiotu</t>
  </si>
  <si>
    <t>z tego: 2010 r.</t>
  </si>
  <si>
    <t>2013 r.***</t>
  </si>
  <si>
    <t>Dochody budżetu państwa zw. Z realizacją zadań zleconych</t>
  </si>
  <si>
    <t>010</t>
  </si>
  <si>
    <t>ROLNICTWO I ŁOWIECTWO</t>
  </si>
  <si>
    <t>01010</t>
  </si>
  <si>
    <r>
      <rPr>
        <b/>
        <sz val="10"/>
        <rFont val="Arial CE"/>
        <family val="0"/>
      </rPr>
      <t>Infrastruktura wodociągowa i sanitacyjna wsi</t>
    </r>
  </si>
  <si>
    <t>środki na dofinansowanie własnych inwestycji gmin pozyskane z innych źródeł</t>
  </si>
  <si>
    <t>środki  na dofinansowanie własnych inwestycji gmin pozyskane z innych źródeł</t>
  </si>
  <si>
    <t>01095</t>
  </si>
  <si>
    <t>Pozostała działalność</t>
  </si>
  <si>
    <t>0690</t>
  </si>
  <si>
    <t>wpływy z różnych opłat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</si>
  <si>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</si>
  <si>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</si>
  <si>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020</t>
  </si>
  <si>
    <t>L E Ś N I C T W O</t>
  </si>
  <si>
    <t>02095</t>
  </si>
  <si>
    <r>
      <rPr>
        <b/>
        <sz val="10"/>
        <rFont val="Arial CE"/>
        <family val="0"/>
      </rPr>
      <t>Pozostała działaność</t>
    </r>
  </si>
  <si>
    <t>0750</t>
  </si>
  <si>
    <r>
      <rPr>
        <sz val="10"/>
        <rFont val="Arial CE"/>
        <family val="2"/>
      </rPr>
      <t>dochody z najmu i dzierżawy składników majątkowych Skarbu Państwa lub j.s.t. Lub innych jednostek zaliczanych do sektora finansów publicznych oraz innych umów o podobnym charakterze</t>
    </r>
  </si>
  <si>
    <t>600</t>
  </si>
  <si>
    <t>TRANSPORT   I  ŁĄCZNOŚĆ</t>
  </si>
  <si>
    <t>60016</t>
  </si>
  <si>
    <t>Drogi publiczne gminne</t>
  </si>
  <si>
    <t>6290</t>
  </si>
  <si>
    <t>6298</t>
  </si>
  <si>
    <t>6630</t>
  </si>
  <si>
    <t>700</t>
  </si>
  <si>
    <t>GOSPODARKA  MIESZKANIOWA</t>
  </si>
  <si>
    <t>70005</t>
  </si>
  <si>
    <t>Gospodarka gruntami i nieruchomościami</t>
  </si>
  <si>
    <t>0470</t>
  </si>
  <si>
    <t>wpływy z opłat za zarząd,użytkowanie i użytkowanie wieczyste nieruchomości</t>
  </si>
  <si>
    <t>0490</t>
  </si>
  <si>
    <r>
      <rPr>
        <sz val="10"/>
        <rFont val="Arial CE"/>
        <family val="2"/>
      </rPr>
      <t>wpływy z innych lokalnych opłat pobieranych przez jednostki samorządu terytorianlego na podstawie  odrębnych ustaw</t>
    </r>
  </si>
  <si>
    <t>0760</t>
  </si>
  <si>
    <t>wpływy z tytułu  przekształcenia  prawa użytkowania  wieczystego przysługującego osobom fizycznym w prawo własności</t>
  </si>
  <si>
    <t>0770</t>
  </si>
  <si>
    <t>wpływy z tytułu odpłatnego nabycia prawa własności oraz prawa użytkowania wieczystego nieruchomości</t>
  </si>
  <si>
    <t>0910</t>
  </si>
  <si>
    <t>odsetki od nieterminowych wpłat z tytułu podatków i opłat</t>
  </si>
  <si>
    <t>710</t>
  </si>
  <si>
    <t>DZIAŁALNOŚĆ USŁUGOWA</t>
  </si>
  <si>
    <t>750</t>
  </si>
  <si>
    <t>ADMINISTRACJA   PUBLICZNA</t>
  </si>
  <si>
    <t>75011</t>
  </si>
  <si>
    <t>Urzędy Wojewódzkie</t>
  </si>
  <si>
    <t>75023</t>
  </si>
  <si>
    <t>Urzędy gmin</t>
  </si>
  <si>
    <t>0970</t>
  </si>
  <si>
    <t>wpływy z różnych dochodów</t>
  </si>
  <si>
    <t>2360</t>
  </si>
  <si>
    <r>
      <rPr>
        <sz val="10"/>
        <rFont val="Arial CE"/>
        <family val="2"/>
      </rPr>
      <t>dochody jednostek samorządu tereytorialnego związane z realizacją zadań z zakresu administracji rządowej oraz innych zadan zleconych ustawami</t>
    </r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</si>
  <si>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</si>
  <si>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</si>
  <si>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</si>
  <si>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</si>
  <si>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75113</t>
  </si>
  <si>
    <t>Wybory do Parlamentu Europejskiego</t>
  </si>
  <si>
    <t>754</t>
  </si>
  <si>
    <t>BEZPIECZEŃSTWO PUBLICZNE I OCHRONA PRZECIWPOŻAROWA</t>
  </si>
  <si>
    <t>75412</t>
  </si>
  <si>
    <t>Ochotnicze straże pożarne</t>
  </si>
  <si>
    <t>dotacje  celowe otrzymane z samorządu województwa na inwestycje i zakupy inwestycyjne realizowane na podstawie porozumień między jednostkami samorządu terytorialnego</t>
  </si>
  <si>
    <t>756</t>
  </si>
  <si>
    <t>DOCHODY OD OSÓB PRAWNYCH,OD OSÓB FIZYCZNYCH I OD INNYCH JEDNOSTEK NIE 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</si>
  <si>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</si>
  <si>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</si>
  <si>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</si>
  <si>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, opłacony w formie karty podatkowej</t>
  </si>
  <si>
    <t>75615</t>
  </si>
  <si>
    <r>
      <rPr>
        <b/>
        <sz val="10"/>
        <rFont val="Arial CE"/>
        <family val="0"/>
      </rPr>
      <t xml:space="preserve">Wpływy z podatku rolnego,podatku leśnego,podatku od czynności cywilno prawnych , podatków i opłat lokalnych od osób prawnych i innych jednostek organizacyjnych 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</si>
  <si>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</si>
  <si>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</si>
  <si>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</si>
  <si>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</si>
  <si>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</si>
  <si>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</si>
  <si>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</si>
  <si>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</si>
  <si>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wpływy z innych lokalnych opłat pobieranych przez jednostki samorządu terytorialnego na podstawie odrębnych ustaw</t>
  </si>
  <si>
    <t>0500</t>
  </si>
  <si>
    <r>
      <rPr>
        <sz val="10"/>
        <rFont val="Arial CE"/>
        <family val="2"/>
      </rPr>
      <t>podatek od czynności cywilno prawnych</t>
    </r>
  </si>
  <si>
    <t>2680</t>
  </si>
  <si>
    <t>rekompensaty utraconych dochodów w podatkach i opłatach lokalnych</t>
  </si>
  <si>
    <t>75616</t>
  </si>
  <si>
    <r>
      <rPr>
        <b/>
        <sz val="10"/>
        <rFont val="Arial CE"/>
        <family val="0"/>
      </rPr>
      <t>Wpływy z podatku rolnego,podatku leśnego,podatku od spadków i darowizn, podatku od czynności cywilno prawnych oraz podatków i opłat lokalnych od osób fizycznych.</t>
    </r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</si>
  <si>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</si>
  <si>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</si>
  <si>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</si>
  <si>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</si>
  <si>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</si>
  <si>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</si>
  <si>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0450</t>
  </si>
  <si>
    <t>wpływy z opłaty administracyjnej za czynności urzędowe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</si>
  <si>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</si>
  <si>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</si>
  <si>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</si>
  <si>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</si>
  <si>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</si>
  <si>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</si>
  <si>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</si>
  <si>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 za zezwolenia na sprzedaż alkoholu</t>
  </si>
  <si>
    <t>75619</t>
  </si>
  <si>
    <t>Wpływy z różnych rozliczeń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</si>
  <si>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</si>
  <si>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</si>
  <si>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</si>
  <si>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</si>
  <si>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</si>
  <si>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</si>
  <si>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</si>
  <si>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</si>
  <si>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</si>
  <si>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</si>
  <si>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</si>
  <si>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</si>
  <si>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</si>
  <si>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</si>
  <si>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</si>
  <si>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</si>
  <si>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</si>
  <si>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</si>
  <si>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</si>
  <si>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</si>
  <si>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</si>
  <si>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 I  WYCHOWANIE</t>
  </si>
  <si>
    <t>80101</t>
  </si>
  <si>
    <t>Szkoły podstawowe</t>
  </si>
  <si>
    <t>2030</t>
  </si>
  <si>
    <t>dotacje celowe otrzymane z budżetu państwa na realizację własnych zadań bieżących gmin</t>
  </si>
  <si>
    <t>środki na dofinansowanie własnych  zadań bieżących gmin pozyskane z innych źródeł</t>
  </si>
  <si>
    <t>dotacje otrzymane z funduszy celowych  na finansowanie lub dofinansowanie kosztów realizacji inwestycji i zakupów inwestycyjnych jednostek sektora finansów publicznych</t>
  </si>
  <si>
    <t>80110</t>
  </si>
  <si>
    <t>Gimnazja</t>
  </si>
  <si>
    <t>80148</t>
  </si>
  <si>
    <t>Stołówki szkolne</t>
  </si>
  <si>
    <t>0830</t>
  </si>
  <si>
    <t>wpływu z usług</t>
  </si>
  <si>
    <t>80195</t>
  </si>
  <si>
    <t>2440</t>
  </si>
  <si>
    <t>dotacje przekazane z funduszy celowych na realizację zadań bieżących dla jednostek sektora finansów publicznych</t>
  </si>
  <si>
    <t>2700</t>
  </si>
  <si>
    <t>851</t>
  </si>
  <si>
    <t>OCHRONA   ZDROWIA</t>
  </si>
  <si>
    <t>85121</t>
  </si>
  <si>
    <t>Lecznictwo ambulatoryjne</t>
  </si>
  <si>
    <t>dotacje otrzymane z funduszy celowych na finansowanie lub dofinansowanie kosztów realizacji inwestycji i zakupów inwestycyjnych jednostek sektora finansów publicznych</t>
  </si>
  <si>
    <t>852</t>
  </si>
  <si>
    <t>POMOC SPOŁECZNA</t>
  </si>
  <si>
    <t>85202</t>
  </si>
  <si>
    <t>Domu pomocy społecznej</t>
  </si>
  <si>
    <t>wpływy z usług</t>
  </si>
  <si>
    <t>85212</t>
  </si>
  <si>
    <t>Świadczenia rodzinne, zaliczka alimentacyjna oraz składki na ubezpieczenia emerytalne i rentowe z ubezpieczenia społecznego</t>
  </si>
  <si>
    <t>dotacje celowe otrzymane  z budżetu państwa na realizację  zadań bieżących z zakresu administracji rządowej oraz innych zadań zleconych gminom ustawami</t>
  </si>
  <si>
    <t>85213</t>
  </si>
  <si>
    <t xml:space="preserve">Składki na ubezpieczenie zdrowotne opłacane za osoby pobierające niektóre świadczenia  z pomocy społecznej     </t>
  </si>
  <si>
    <t>dotacje celowe otrzymane  z budżetu państwa na realizację  własnych zadań bieżących  gmin</t>
  </si>
  <si>
    <t>85214</t>
  </si>
  <si>
    <t xml:space="preserve">Zasiłki i pomoc w naturze oraz składki na ubezpieczenia społeczne </t>
  </si>
  <si>
    <t>85219</t>
  </si>
  <si>
    <t>Ośrodki pomocy społecznej</t>
  </si>
  <si>
    <t>85228</t>
  </si>
  <si>
    <t>Usługi opiekuńcze i specjalistyczne usługi opiekuńcze</t>
  </si>
  <si>
    <t>85295</t>
  </si>
  <si>
    <t>2023</t>
  </si>
  <si>
    <t>dotacje celowe otrzymane z budżetu państwa na zadania bieżące realizowane przez gminę na podstawie porozumień z organami administracji rządowej</t>
  </si>
  <si>
    <t>2320</t>
  </si>
  <si>
    <t>dotacje  celowe otrzymane z powiatu na zadania bieżące realizowane na podstawie porozumień miedzy jednostkami samorządu  terytorialnego</t>
  </si>
  <si>
    <t>853</t>
  </si>
  <si>
    <t>POZOSTAŁE ZADANIA W ZAKRESIE POLITYKI SPOŁECZNEJ</t>
  </si>
  <si>
    <t>85395</t>
  </si>
  <si>
    <t>2008</t>
  </si>
  <si>
    <t>dotacje rozwojowe oraz środki na finansowanie Wspólnej Polityki Rolnej</t>
  </si>
  <si>
    <t>2009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</si>
  <si>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</si>
  <si>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</si>
  <si>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</si>
  <si>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</si>
  <si>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</si>
  <si>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</si>
  <si>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921</t>
  </si>
  <si>
    <t>KULTURA I OCHRONA DZIEDZICTWA NARODOWEGO</t>
  </si>
  <si>
    <t>92109</t>
  </si>
  <si>
    <t>Domy i ośrodki kultury,świetlice i kluby</t>
  </si>
  <si>
    <t>Biblioteki</t>
  </si>
  <si>
    <t>O G Ó Ł E M</t>
  </si>
  <si>
    <t>ROLNICTWO  I  ŁOWIECTWO</t>
  </si>
  <si>
    <r>
      <rPr>
        <b/>
        <sz val="9"/>
        <rFont val="Arial CE"/>
        <family val="2"/>
      </rPr>
      <t>Infastruktura wodociągowa i sanitacyjna wsi</t>
    </r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</si>
  <si>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</si>
  <si>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</si>
  <si>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</si>
  <si>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</si>
  <si>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r>
      <rPr>
        <b/>
        <sz val="9"/>
        <rFont val="Arial CE"/>
        <family val="2"/>
      </rPr>
      <t>Pozostała działalnośc</t>
    </r>
  </si>
  <si>
    <t>dotacja celowa na pomoc finansową udzielaną między jednostkami  samorządu  terytorialnego na dofinansowanie własnych zadań bieżących</t>
  </si>
  <si>
    <t>różne wydatki na rzecz osób fizycznych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</si>
  <si>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</si>
  <si>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</si>
  <si>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</si>
  <si>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</si>
  <si>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</si>
  <si>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</si>
  <si>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</si>
  <si>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</si>
  <si>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 materiałów papierniczych do sprzętu drukarskiego i urządzeń kserograficznych</t>
  </si>
  <si>
    <t>zakup akcesoriów komputerowych, w tym programów i licencji</t>
  </si>
  <si>
    <r>
      <rPr>
        <sz val="9"/>
        <rFont val="Arial CE"/>
        <family val="2"/>
      </rPr>
      <t>pozostałe podatki na rzecz budżetów jednostek samorządu teretorialnego</t>
    </r>
  </si>
  <si>
    <t>zakup usług remontowych</t>
  </si>
  <si>
    <t>wydatki na zakupy inwestycyjne jednostek budżetowych</t>
  </si>
  <si>
    <t>zakup energii</t>
  </si>
  <si>
    <t>opłaty na rzecz budżetów jednostek samorządu terytorialnego</t>
  </si>
  <si>
    <t>podatek od towarów i usług</t>
  </si>
  <si>
    <t>kary i odszkodowania wypłacane na rzecz osób fizycznych</t>
  </si>
  <si>
    <t>70095</t>
  </si>
  <si>
    <t>4600</t>
  </si>
  <si>
    <t>kary i odszkodowania wypłacane na rzecz osób prawnych i innych jednostek organizacyjnych</t>
  </si>
  <si>
    <t>ADMINISTRACJA  PUBLICZNA</t>
  </si>
  <si>
    <t>Urzędy wojewódzkie</t>
  </si>
  <si>
    <t>dodatkowe wynagrodzenie roczne</t>
  </si>
  <si>
    <t>składki na ubezpieczenia społeczne</t>
  </si>
  <si>
    <t>4210</t>
  </si>
  <si>
    <t>75022</t>
  </si>
  <si>
    <t>Rady gmin</t>
  </si>
  <si>
    <t>koszty postępowania sądowego i prokuratorskiego</t>
  </si>
  <si>
    <t>Urzędy  gmin</t>
  </si>
  <si>
    <t>3020</t>
  </si>
  <si>
    <t>wydatki osobowe niezaliczone do wynagrodzeń</t>
  </si>
  <si>
    <t>wpłaty na Państwowy Fundusz Rehabilitacji Osób Niepełnosprawnych</t>
  </si>
  <si>
    <t>zakup usług zdrowotnych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</si>
  <si>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</si>
  <si>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</si>
  <si>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</si>
  <si>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 xml:space="preserve">zakup usług obejmujących tłumaczenia </t>
  </si>
  <si>
    <t>podróże służbowe zagraniczne</t>
  </si>
  <si>
    <t>odpisy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</si>
  <si>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</si>
  <si>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papierniczych do sprzętu drukarskiego i urządzeń kserograficznych</t>
    </r>
  </si>
  <si>
    <t>3030</t>
  </si>
  <si>
    <t>zakup usług obejmujących wykonanie ekspertyz,analiz i opinii</t>
  </si>
  <si>
    <r>
      <rPr>
        <b/>
        <sz val="9"/>
        <rFont val="Arial CE"/>
        <family val="0"/>
      </rPr>
      <t>Urzędy naczelnych organów włądzy państwowej , kontroli i ochrony prawa</t>
    </r>
  </si>
  <si>
    <t>4110</t>
  </si>
  <si>
    <t>4120</t>
  </si>
  <si>
    <t>4170</t>
  </si>
  <si>
    <t>4300</t>
  </si>
  <si>
    <t>4410</t>
  </si>
  <si>
    <t>4740</t>
  </si>
  <si>
    <t>4750</t>
  </si>
  <si>
    <t>opłaty z tytułu zakupu usług telekomunikacyjnych telefonii stacjonarnej</t>
  </si>
  <si>
    <r>
      <rPr>
        <sz val="9"/>
        <rFont val="Arial CE"/>
        <family val="2"/>
      </rPr>
      <t>zakup materiałów papierniczcych do sprzętu drukarskiego i urządzeń kserograficznych</t>
    </r>
  </si>
  <si>
    <t xml:space="preserve">DOCHODY OD OSÓB PRAWNYCH,OD OSÓB FIZYCZNYCH I OD INNYCH JEDNOSTEK NIEPOSIADAJĄCYCH OSOBOWOŚCI PRAWNEJ ORAZ WYDATKI ZWIĄZANE Z ICH POBOREM </t>
  </si>
  <si>
    <t>Pobór podatków,opłat i niepodatkowych należności budżetowych</t>
  </si>
  <si>
    <r>
      <rPr>
        <sz val="9"/>
        <rFont val="Arial CE"/>
        <family val="2"/>
      </rPr>
      <t>wynagrodzenia agencyjno-prowizyjne</t>
    </r>
  </si>
  <si>
    <t>OBSŁUGA DŁUGU PUBLICZNEGO</t>
  </si>
  <si>
    <r>
      <rPr>
        <b/>
        <sz val="9"/>
        <rFont val="Arial CE"/>
        <family val="0"/>
      </rPr>
      <t>Obsługa papierów wartościowych, kredytów i pożyczek j.s.t.</t>
    </r>
  </si>
  <si>
    <t>odsetki i dyskonto od  skarbowych papierów wartościowych, kredytów i pożyczek oraz innych instrumentów finansowych,związanych z obsługą długu krajowego</t>
  </si>
  <si>
    <t>Rozliczenia z tytułu poręczeń i gwarancji udzielonych przez Skarb Państwa  lub jednostkę samorządu terytorialnego</t>
  </si>
  <si>
    <r>
      <rPr>
        <sz val="9"/>
        <rFont val="Arial CE"/>
        <family val="2"/>
      </rPr>
      <t xml:space="preserve">wypłaty z tytułu poręczen i gwarancji </t>
    </r>
  </si>
  <si>
    <t>Rezerwy ogólne i celowe</t>
  </si>
  <si>
    <t xml:space="preserve">rezerwy   </t>
  </si>
  <si>
    <t>zakup środków żywności</t>
  </si>
  <si>
    <t>zakup pomocy naukowych,dydaktycznych i książek</t>
  </si>
  <si>
    <t>pozostałe opłaty i składki</t>
  </si>
  <si>
    <t>odpis na zakładowy fundusz świadczeń socjalnych</t>
  </si>
  <si>
    <t>6058</t>
  </si>
  <si>
    <t>6059</t>
  </si>
  <si>
    <t>6068</t>
  </si>
  <si>
    <t>6069</t>
  </si>
  <si>
    <t>Oddziały  przedszkolne w szkołach podstawowych</t>
  </si>
  <si>
    <t xml:space="preserve"> wydatki osobowe niezaliczone do wynagrodzeń</t>
  </si>
  <si>
    <r>
      <rPr>
        <sz val="9"/>
        <rFont val="Arial CE"/>
        <family val="2"/>
      </rPr>
      <t>pozostałe opłaty i skłądki</t>
    </r>
  </si>
  <si>
    <t>Dowożenie uczniów do szkół</t>
  </si>
  <si>
    <t>Zespoły obsługi ekonomiczno-administracyjnej szkół</t>
  </si>
  <si>
    <r>
      <rPr>
        <b/>
        <sz val="9"/>
        <rFont val="Arial CE"/>
        <family val="0"/>
      </rPr>
      <t>Dokształcanie i doskonalenie nauczcieli</t>
    </r>
  </si>
  <si>
    <t>2910</t>
  </si>
  <si>
    <t>zwrot dotacji wykorzystanych niezgodnie  z przeznaczeniem lub pobranych w nadmiernej wysokości</t>
  </si>
  <si>
    <t>4610</t>
  </si>
  <si>
    <t>Zwalczanie narkomanii</t>
  </si>
  <si>
    <t>Przeciwdziałanie alkoholizmowi</t>
  </si>
  <si>
    <t>dotacja celowa z budżetu na finansowanie lub dofinansowanie  zadań zleconych do realizacji pozostałym jednostkom nie zaliczanym do sektora finansów publicznych</t>
  </si>
  <si>
    <t>Domy pomocy społecznej</t>
  </si>
  <si>
    <t>zakup usług przez jednostki  samorządu  terytorialnego od innych jednostek samorządu terytorialnego</t>
  </si>
  <si>
    <t>Świadczenia rodzinne, świadczenie z funduszu alimentacyjnego oraz składki na ubezpieczenia emerytalne i rentowe z ubezpieczenia społecznego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</si>
  <si>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</si>
  <si>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</si>
  <si>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emerytalne i rentowe</t>
  </si>
  <si>
    <t>Dodatki mieszkaniowe</t>
  </si>
  <si>
    <t>4298</t>
  </si>
  <si>
    <t>zakup świadczeń zdrowotnych dla osób nieobjętych obowiążkiem ubezpieczenia zdrowotnego</t>
  </si>
  <si>
    <t>4299</t>
  </si>
  <si>
    <t>4308</t>
  </si>
  <si>
    <t>EDUKACYJNA  OPIEKA  WYCHOWAWCZA</t>
  </si>
  <si>
    <t>Świetlice  szkolne</t>
  </si>
  <si>
    <t>stypendia dla  uczniów</t>
  </si>
  <si>
    <t xml:space="preserve">inne formy pomocy dla uczniów </t>
  </si>
  <si>
    <t>Dokształcanie i doskonalenie nauczycieli</t>
  </si>
  <si>
    <t>zakup pozostałych usług</t>
  </si>
  <si>
    <t>Oczyszczanie miast i wsi</t>
  </si>
  <si>
    <t>6050</t>
  </si>
  <si>
    <t>Utrzymanie zieleni w miastach i gminach</t>
  </si>
  <si>
    <t>Ochrona różnorodności biologicznej i krajobrazu</t>
  </si>
  <si>
    <t>Oświetlenie ulic,placów i dróg</t>
  </si>
  <si>
    <t>Wpływy i wydatki związane z gromadzeniem środków  z opłat i kar za korzystanie ze środowiska</t>
  </si>
  <si>
    <t>KULTURA  I  OCHRONA  DZIEDZICTWA  NARODOWEGO</t>
  </si>
  <si>
    <t>dotacja podmiotowa z budżetu dla samorządowej  instytucji kultury</t>
  </si>
  <si>
    <t xml:space="preserve">dotacja podmiotowa z budżetu  dla samorządowej  instytucji kultury </t>
  </si>
  <si>
    <t>Ochrona zabytków i opieka nad zabytkami</t>
  </si>
  <si>
    <t>2820</t>
  </si>
  <si>
    <t>dotacja celowa z budżetu na finansowanie lub dofinansowanie zadań zleconych do  realizacji stowarzyszeniom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</si>
  <si>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</si>
  <si>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KULTURA  FIZYCZNA  I  SPORT</t>
  </si>
  <si>
    <t>OGÓŁEM</t>
  </si>
  <si>
    <t>90003</t>
  </si>
  <si>
    <t>85216</t>
  </si>
  <si>
    <t>Zasiłki stałe</t>
  </si>
  <si>
    <t>71004</t>
  </si>
  <si>
    <t>Plany zagospodarowania przestrzennego</t>
  </si>
  <si>
    <t>Dochody ogółem :</t>
  </si>
  <si>
    <t>Dochody bieżące :</t>
  </si>
  <si>
    <t>Dochody majątkowe :</t>
  </si>
  <si>
    <t>4700</t>
  </si>
  <si>
    <t>4130</t>
  </si>
  <si>
    <t>składki na ubezpieczenie zdrowotne</t>
  </si>
  <si>
    <t>3110</t>
  </si>
  <si>
    <t>Wydatki ogółem :</t>
  </si>
  <si>
    <t>Wydatki bieżące :</t>
  </si>
  <si>
    <t>w tym : wynagrodzenia i składki od nich naliczone</t>
  </si>
  <si>
    <t xml:space="preserve"> wydatki związane z realizacją statutowych zadań jednostek</t>
  </si>
  <si>
    <t>dotacje na zadania bieżące</t>
  </si>
  <si>
    <t>świadczenia na rzecz osób fizycznych</t>
  </si>
  <si>
    <t>wydatki na programy finansowane z udziałem środków opisanych w art.. 5 ust.1 pkt.2 i 3 dfp w części zw. Z realizacją zadań jst</t>
  </si>
  <si>
    <t>wydatki na obsługę długu jst</t>
  </si>
  <si>
    <t>wydatki z tytułu poręczeń i gwarancji udzielonych przez jst przypadające do spłaty w roku bieżącym</t>
  </si>
  <si>
    <t>w tym : - inwestycyjne i zakupy inwestycyjne</t>
  </si>
  <si>
    <t>inwestycje i zakupy inwestycyjne na programy finansowane z udziałem środków wyminionych w art.. 5 ust. 1 pkt 2 i 3 ufp</t>
  </si>
  <si>
    <t>pozostałe wydatki majątkowe</t>
  </si>
  <si>
    <r>
      <rPr>
        <sz val="10"/>
        <rFont val="Arial CE"/>
        <family val="0"/>
      </rPr>
      <t>Budowa kanalizacji sanitarnej w miejscowości Piotrowice w gminie Biskupiec (2007-2010)</t>
    </r>
  </si>
  <si>
    <r>
      <rPr>
        <sz val="10"/>
        <rFont val="Arial CE"/>
        <family val="0"/>
      </rPr>
      <t>Budowa kanalizacji sanitarnej w miejscowości Słupnica w gminie Biskupiec (2007-2010)</t>
    </r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</si>
  <si>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</si>
  <si>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</si>
  <si>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</si>
  <si>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</si>
  <si>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</si>
  <si>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</si>
  <si>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</si>
  <si>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</si>
  <si>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</si>
  <si>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</si>
  <si>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</si>
  <si>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Przebudowa drogi gminnej Lipinki - Bielice (2008-2010)</t>
  </si>
  <si>
    <t>21.</t>
  </si>
  <si>
    <t>22.</t>
  </si>
  <si>
    <t>23.</t>
  </si>
  <si>
    <r>
      <rPr>
        <sz val="10"/>
        <rFont val="Arial CE"/>
        <family val="0"/>
      </rPr>
      <t>Przebudowa drogi gminnej Ostrowite - Wronka (2008-2010)</t>
    </r>
  </si>
  <si>
    <t>24.</t>
  </si>
  <si>
    <r>
      <rPr>
        <sz val="10"/>
        <rFont val="Arial CE"/>
        <family val="0"/>
      </rPr>
      <t>Przebudowa drogi gminnej Rywałdzik - Mierzyn (2008-2010)</t>
    </r>
  </si>
  <si>
    <r>
      <rPr>
        <sz val="10"/>
        <rFont val="Arial CE"/>
        <family val="0"/>
      </rPr>
      <t>Przebudowa drogi gminnej Łąkorz - Łąkorek (2008-2010)</t>
    </r>
  </si>
  <si>
    <t>Przebudowa ciągu pieszo-jezdnego osiedle PRL m.Biskupiec</t>
  </si>
  <si>
    <t>Przebudowa ciągu dróg gminnych Krotoszyny-Zawada-Wonna-Wonna-Wielka Wólka (do granicy z gminą Iława w kierunku msc. Skarszewo i Gulb) (2009-2010)</t>
  </si>
  <si>
    <t>30.</t>
  </si>
  <si>
    <t>32.</t>
  </si>
  <si>
    <t>34.</t>
  </si>
  <si>
    <t>URZAD GMINY BISKUPIEC</t>
  </si>
  <si>
    <t xml:space="preserve"> 010</t>
  </si>
  <si>
    <t>Remonty OSP</t>
  </si>
  <si>
    <t>URZĄD GMINY BISKUPIEC</t>
  </si>
  <si>
    <t>Przebudowa ul. Wolności w m. Biskupiec (2008-2010)</t>
  </si>
  <si>
    <t>Przebudowa ul.Długiej w m. Biskupiec (2008-2010)</t>
  </si>
  <si>
    <t>Przebudowa Ul.Piekarskiej w m.Biskupiec (2008-2010)</t>
  </si>
  <si>
    <t>Przebudowa ul. Szewskiej w m. Biskupiec (2008-2010)</t>
  </si>
  <si>
    <t>Przebudowa ul.Tkackiej w m. Biskupiec (2008-2010)</t>
  </si>
  <si>
    <t>Przebudowa ul.Szpitalnej w m. Biskupiec (2008-2010)</t>
  </si>
  <si>
    <t>Przebudowa ul.Kościelnej w m. Biskupiec (2008-2010)</t>
  </si>
  <si>
    <t>Przebudowa ul.Pełnej w m. Biskupiec (2008-2010)</t>
  </si>
  <si>
    <t>Przebudowa ul.na działce nr 483 (od ul.Lipowej) w m.Biskupiec (2008-2010)</t>
  </si>
  <si>
    <t>URZAD GMINY BISKUPIEC, PROW</t>
  </si>
  <si>
    <t>URZAD GMINY BISKUPIEC, RPO</t>
  </si>
  <si>
    <t>URZAD GMINY BISKUPIEC, Narodowy Program Przebudowy Dróg Lokalnych</t>
  </si>
  <si>
    <t>Termomodernizacja budynków (2010-2011)</t>
  </si>
  <si>
    <t>Zakup samochodu do wywozu odpadów komunalnych z funkcją zgniatania (2009-2010)</t>
  </si>
  <si>
    <t>Rozwój infrastruktury poprzez przebudowę Wiejskiego Domu Kultury w m. Łąkorz (2009-2010)</t>
  </si>
  <si>
    <t>Likwidacja barier architektonicznych w Ośrodku Zdrowia w Łąkorzu (2008-2010)</t>
  </si>
  <si>
    <t>Doposażenie OSP w Biskupcu w niezbędne samochody ratowniczo-gaśnicze (2009-2010)</t>
  </si>
  <si>
    <t>Odnowa historycznego budynku Ratusza w Biskupcu (2008-2010)</t>
  </si>
  <si>
    <t>URZAD GMINY BISKUPIEC, Ministerstwo Kultury i Dziedzictwa Narodowego</t>
  </si>
  <si>
    <t>URZAD GMINY BISKUPIEC, PEFRON</t>
  </si>
  <si>
    <t>Dokumentacje techniczne i inne wydatki inwestycyjne</t>
  </si>
  <si>
    <t xml:space="preserve">Remonty dróg gminnych dokumentacje techniczne i inne wydatki </t>
  </si>
  <si>
    <t xml:space="preserve">Zakupy inwestycyjne </t>
  </si>
  <si>
    <t xml:space="preserve">Remont budynku urzędu </t>
  </si>
  <si>
    <t>Zakupy inwestycyjne</t>
  </si>
  <si>
    <t xml:space="preserve">Dokumentacje techniczne i inne wydatki inwestycyjne </t>
  </si>
  <si>
    <t>Budowa sieci wodociągowej  w miejscowościach Podlasek, Osówko, Sędzice w gminie Biskupiec (2009-2010)</t>
  </si>
  <si>
    <t>Kredyty na finansowanie zadań realizowanych z udziałem środków pochodzących z budżetu UE</t>
  </si>
  <si>
    <t>Spłaty pożyczek otrzymanych na finansowanie zadań realizowanych z udziałem środków pochodzących z budżetu UE</t>
  </si>
  <si>
    <t>Spłaty kredytów otrzymanych na finansowanie zadań realizowanych z udziałem środków pochodzących z budżetu UE</t>
  </si>
  <si>
    <t>pożyczki i kredyty</t>
  </si>
  <si>
    <t>Program Rozwoju Obszarów Wiejskich 2007-2013</t>
  </si>
  <si>
    <t>Podstawowe usługi dla gospodarki i ludności wiejskiej</t>
  </si>
  <si>
    <t>Budowa kanalizacji sanitarnej w miejscowości Piotrowice w gminie Biskupiec</t>
  </si>
  <si>
    <t>Regionalny Program Operacyjny Warmia i Mazury 2007-2013</t>
  </si>
  <si>
    <t>Środowisko przyrodnicze</t>
  </si>
  <si>
    <t>6.1. Poprawa i zapobieganie degradacji środowiska poprzez budowę, rozbudowę, modernizację infrastruktury środowiska</t>
  </si>
  <si>
    <t>Budowa kanalizacji sanitarnej w miejscowości Słupnica w gminie Biskupiec</t>
  </si>
  <si>
    <t>Rozbudowa sieci wodociągowej z przyłączami w miejscowościach Podlasek, Osówko, Sędzice w gminie Biskupiec</t>
  </si>
  <si>
    <t>1.4</t>
  </si>
  <si>
    <t>5 Infrastruktura transportowa regionalna i lokalna</t>
  </si>
  <si>
    <t>5.2 Infrastruktura transportowa służąca rozwojowi lokalnemu</t>
  </si>
  <si>
    <t>Przebudowa drogi gminnej Lipinki-Bielice</t>
  </si>
  <si>
    <t>1.5</t>
  </si>
  <si>
    <t>Przebudowa drogi gminnej Ostrowite - Wronka</t>
  </si>
  <si>
    <t>1.6</t>
  </si>
  <si>
    <t xml:space="preserve">6.2 Ochrona środowiska przed zanieczyszczeniami </t>
  </si>
  <si>
    <t>Doposażenie OSP w Biskupcu w niezbędny samochód ratowniczo-gaśniczy</t>
  </si>
  <si>
    <t>1.7</t>
  </si>
  <si>
    <t>Zakup samochodu do wywozu odpadów komunalnych z funkcją zgniatania</t>
  </si>
  <si>
    <t>1.8</t>
  </si>
  <si>
    <t>1.9</t>
  </si>
  <si>
    <t>Program Operacyjny Kapitał Ludzki 2007-2013</t>
  </si>
  <si>
    <t>VII Promocja integracji społecznej</t>
  </si>
  <si>
    <t>7.1.1 Rozwój i upowszechnianie aktywnej integracji przez ośrodki pomocy społecznej</t>
  </si>
  <si>
    <t>Nadzieja na lepsze jutro</t>
  </si>
  <si>
    <t>*** - rok 2013 do wykorzystania fakultatywnego</t>
  </si>
  <si>
    <t>2710</t>
  </si>
  <si>
    <t>Gminny Ośrodek Kultury</t>
  </si>
  <si>
    <t>Zadania z zakresu ochrony i promocji zdrowia: organizacja obozu profilaktyczno-terapeutycznego dla dzieci i młodzieży</t>
  </si>
  <si>
    <t>Zadania z zakresu ochrony zabytków: ochrona i konserwacja zabytków</t>
  </si>
  <si>
    <t>Zadania z zakresu kultury i sportu: organizacja szkolenia i współzawodnictwa sportowego wsród dzieci i młodzieży w zakresie piłki nożnej</t>
  </si>
  <si>
    <t>1. ZGKiM Biskupiec</t>
  </si>
  <si>
    <r>
      <t>§</t>
    </r>
    <r>
      <rPr>
        <sz val="10"/>
        <rFont val="Arial CE"/>
        <family val="2"/>
      </rPr>
      <t xml:space="preserve"> 0830 - wpływy z usług</t>
    </r>
  </si>
  <si>
    <r>
      <t>§</t>
    </r>
    <r>
      <rPr>
        <sz val="10"/>
        <rFont val="Arial CE"/>
        <family val="2"/>
      </rPr>
      <t xml:space="preserve"> 4210 - zakup materiałow i wyposażenia</t>
    </r>
  </si>
  <si>
    <r>
      <t xml:space="preserve">§ </t>
    </r>
    <r>
      <rPr>
        <sz val="10"/>
        <rFont val="Arial"/>
        <family val="2"/>
      </rPr>
      <t>4300 - zakup usług pozostałych</t>
    </r>
  </si>
  <si>
    <r>
      <t>§</t>
    </r>
    <r>
      <rPr>
        <sz val="10"/>
        <rFont val="Arial CE"/>
        <family val="2"/>
      </rPr>
      <t xml:space="preserve"> 6260 - dotacja na dofinansowanie kosztów realizacji inwestycji</t>
    </r>
  </si>
  <si>
    <t>Środki pozyskane z innych źródeł (bieżace i inwestycyjne)</t>
  </si>
  <si>
    <r>
      <t xml:space="preserve">Dług/dochody (%) (art. 170 </t>
    </r>
    <r>
      <rPr>
        <b/>
        <i/>
        <u val="single"/>
        <sz val="8"/>
        <rFont val="Arial CE"/>
        <family val="0"/>
      </rPr>
      <t>ust. 1</t>
    </r>
    <r>
      <rPr>
        <b/>
        <i/>
        <sz val="8"/>
        <rFont val="Arial CE"/>
        <family val="0"/>
      </rPr>
      <t xml:space="preserve"> u.f.p. z 2005 r.)</t>
    </r>
  </si>
  <si>
    <r>
      <t xml:space="preserve">Spłaty kredytów, pożyczek do dochodów (%) (art. 169 </t>
    </r>
    <r>
      <rPr>
        <b/>
        <i/>
        <u val="single"/>
        <sz val="8"/>
        <rFont val="Arial CE"/>
        <family val="0"/>
      </rPr>
      <t>ust. 1</t>
    </r>
    <r>
      <rPr>
        <b/>
        <i/>
        <sz val="8"/>
        <rFont val="Arial CE"/>
        <family val="0"/>
      </rPr>
      <t xml:space="preserve">  u.f.p. z 2005 r.)</t>
    </r>
  </si>
  <si>
    <r>
      <t xml:space="preserve">Dług/dochody po wyłączeniach (%) (art. 170 </t>
    </r>
    <r>
      <rPr>
        <b/>
        <i/>
        <u val="single"/>
        <sz val="8"/>
        <rFont val="Arial CE"/>
        <family val="0"/>
      </rPr>
      <t>ust. 3</t>
    </r>
    <r>
      <rPr>
        <b/>
        <i/>
        <sz val="8"/>
        <rFont val="Arial CE"/>
        <family val="0"/>
      </rPr>
      <t xml:space="preserve"> u.f.p. z 2005 r.)</t>
    </r>
  </si>
  <si>
    <r>
      <t xml:space="preserve">Spłaty kredytów, pożyczek do dochodów po wyłączeniach (%) (art. 169 </t>
    </r>
    <r>
      <rPr>
        <b/>
        <i/>
        <u val="single"/>
        <sz val="8"/>
        <rFont val="Arial CE"/>
        <family val="0"/>
      </rPr>
      <t>ust. 3</t>
    </r>
    <r>
      <rPr>
        <b/>
        <i/>
        <sz val="8"/>
        <rFont val="Arial CE"/>
        <family val="0"/>
      </rPr>
      <t xml:space="preserve">  u.f.p. z 2005 r.)</t>
    </r>
  </si>
  <si>
    <t>koszty postepowania sądowego i prokuratorskiego</t>
  </si>
  <si>
    <t>6060</t>
  </si>
  <si>
    <t>V.1.</t>
  </si>
  <si>
    <t>środki pochodzące z innych  źr.</t>
  </si>
  <si>
    <t>Wydatki budżetu gminy Biskupiec na  2010 r.</t>
  </si>
  <si>
    <t>Plan dochodów budżetu gminy Biskupiec na 2010 r.</t>
  </si>
  <si>
    <t xml:space="preserve"> Przychody i rozchody budżetu gminy Biskupiec w 2010 r.</t>
  </si>
  <si>
    <t>Ochrony Środowiska i Gospodarki Wodnej na 2010 r.</t>
  </si>
  <si>
    <t>Prognoza kwoty długu gminy Biskupiec na rok 2010 i lata następne</t>
  </si>
  <si>
    <t>Prognozowana sytuacja finansowa gminy Biskupiec w latach spłaty długu</t>
  </si>
  <si>
    <t>Dochody ogółem:(A+B+C+D)</t>
  </si>
  <si>
    <t>Remont drogi gminnej Podlasek - Wałdowo</t>
  </si>
  <si>
    <t>Remont drogi gminnej Łąkorz - Plebanka</t>
  </si>
  <si>
    <t>Remont drogi gminnej Wielka Tymawa (Olszak)</t>
  </si>
  <si>
    <t>Remont drogi gminnej Lipinki - Hermanowo</t>
  </si>
  <si>
    <t>Przewodniczący Rady Gminy</t>
  </si>
  <si>
    <t>Jerzy Czapliński</t>
  </si>
  <si>
    <t>Audyt i inne koszty "Nowoczesny proces dydaktyczny szansą młodego pokolenia"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</si>
</sst>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;[Red]#,##0"/>
  </numFmts>
  <fonts count="5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u val="single"/>
      <sz val="9"/>
      <name val="Arial CE"/>
      <family val="2"/>
    </font>
    <font>
      <b/>
      <sz val="10"/>
      <color indexed="10"/>
      <name val="Arial CE"/>
      <family val="0"/>
    </font>
    <font>
      <b/>
      <sz val="7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i/>
      <sz val="8"/>
      <name val="Arial CE"/>
      <family val="0"/>
    </font>
    <font>
      <b/>
      <i/>
      <u val="single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46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0" fillId="20" borderId="10" xfId="52" applyFont="1" applyFill="1" applyBorder="1" applyAlignment="1">
      <alignment horizontal="center" vertical="center" wrapText="1"/>
      <protection/>
    </xf>
    <xf numFmtId="0" fontId="10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0" fillId="0" borderId="0" xfId="52" applyFont="1">
      <alignment/>
      <protection/>
    </xf>
    <xf numFmtId="0" fontId="1" fillId="0" borderId="0" xfId="0" applyFont="1" applyAlignment="1">
      <alignment/>
    </xf>
    <xf numFmtId="0" fontId="16" fillId="0" borderId="0" xfId="0" applyFont="1" applyAlignment="1">
      <alignment vertical="center"/>
    </xf>
    <xf numFmtId="0" fontId="4" fillId="2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8" fillId="0" borderId="0" xfId="0" applyFont="1" applyAlignment="1">
      <alignment horizontal="right" vertical="top"/>
    </xf>
    <xf numFmtId="0" fontId="22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2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" fillId="20" borderId="18" xfId="0" applyFont="1" applyFill="1" applyBorder="1" applyAlignment="1">
      <alignment horizontal="center" vertical="center"/>
    </xf>
    <xf numFmtId="0" fontId="0" fillId="20" borderId="16" xfId="0" applyFont="1" applyFill="1" applyBorder="1" applyAlignment="1">
      <alignment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7" fillId="20" borderId="16" xfId="0" applyFont="1" applyFill="1" applyBorder="1" applyAlignment="1">
      <alignment vertical="center"/>
    </xf>
    <xf numFmtId="0" fontId="15" fillId="20" borderId="1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9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20" borderId="18" xfId="0" applyFont="1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0" xfId="0" applyFont="1" applyAlignment="1">
      <alignment/>
    </xf>
    <xf numFmtId="49" fontId="4" fillId="24" borderId="25" xfId="0" applyNumberFormat="1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 wrapText="1"/>
    </xf>
    <xf numFmtId="3" fontId="4" fillId="24" borderId="25" xfId="0" applyNumberFormat="1" applyFont="1" applyFill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49" fontId="4" fillId="25" borderId="25" xfId="0" applyNumberFormat="1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 wrapText="1"/>
    </xf>
    <xf numFmtId="49" fontId="4" fillId="25" borderId="25" xfId="0" applyNumberFormat="1" applyFont="1" applyFill="1" applyBorder="1" applyAlignment="1">
      <alignment horizontal="center" vertical="center"/>
    </xf>
    <xf numFmtId="49" fontId="0" fillId="25" borderId="25" xfId="0" applyNumberFormat="1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left" vertical="center" wrapText="1"/>
    </xf>
    <xf numFmtId="49" fontId="4" fillId="24" borderId="25" xfId="0" applyNumberFormat="1" applyFont="1" applyFill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top"/>
    </xf>
    <xf numFmtId="49" fontId="0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49" fontId="0" fillId="25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49" fontId="4" fillId="24" borderId="2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24" borderId="25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24" borderId="2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 vertical="center"/>
    </xf>
    <xf numFmtId="3" fontId="4" fillId="24" borderId="26" xfId="0" applyNumberFormat="1" applyFont="1" applyFill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0" fillId="24" borderId="26" xfId="0" applyNumberFormat="1" applyFont="1" applyFill="1" applyBorder="1" applyAlignment="1">
      <alignment/>
    </xf>
    <xf numFmtId="49" fontId="26" fillId="24" borderId="25" xfId="0" applyNumberFormat="1" applyFont="1" applyFill="1" applyBorder="1" applyAlignment="1">
      <alignment horizontal="center" vertical="center"/>
    </xf>
    <xf numFmtId="49" fontId="26" fillId="24" borderId="25" xfId="0" applyNumberFormat="1" applyFont="1" applyFill="1" applyBorder="1" applyAlignment="1">
      <alignment vertical="center"/>
    </xf>
    <xf numFmtId="0" fontId="26" fillId="24" borderId="25" xfId="0" applyFont="1" applyFill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49" fontId="27" fillId="0" borderId="25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25" borderId="25" xfId="0" applyFont="1" applyFill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/>
    </xf>
    <xf numFmtId="49" fontId="26" fillId="24" borderId="25" xfId="0" applyNumberFormat="1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6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/>
    </xf>
    <xf numFmtId="0" fontId="26" fillId="25" borderId="25" xfId="0" applyFont="1" applyFill="1" applyBorder="1" applyAlignment="1">
      <alignment horizontal="center" vertical="center"/>
    </xf>
    <xf numFmtId="49" fontId="26" fillId="25" borderId="25" xfId="0" applyNumberFormat="1" applyFont="1" applyFill="1" applyBorder="1" applyAlignment="1">
      <alignment horizontal="center" vertical="center"/>
    </xf>
    <xf numFmtId="0" fontId="26" fillId="25" borderId="25" xfId="0" applyFont="1" applyFill="1" applyBorder="1" applyAlignment="1">
      <alignment horizontal="center" vertical="center" wrapText="1"/>
    </xf>
    <xf numFmtId="0" fontId="26" fillId="25" borderId="25" xfId="0" applyFont="1" applyFill="1" applyBorder="1" applyAlignment="1">
      <alignment horizontal="center" vertical="center"/>
    </xf>
    <xf numFmtId="0" fontId="27" fillId="25" borderId="25" xfId="0" applyFont="1" applyFill="1" applyBorder="1" applyAlignment="1">
      <alignment horizontal="center" vertical="center"/>
    </xf>
    <xf numFmtId="49" fontId="27" fillId="25" borderId="25" xfId="0" applyNumberFormat="1" applyFont="1" applyFill="1" applyBorder="1" applyAlignment="1">
      <alignment horizontal="center" vertical="center"/>
    </xf>
    <xf numFmtId="0" fontId="27" fillId="25" borderId="25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vertical="center"/>
    </xf>
    <xf numFmtId="49" fontId="26" fillId="0" borderId="25" xfId="0" applyNumberFormat="1" applyFont="1" applyBorder="1" applyAlignment="1">
      <alignment vertical="center"/>
    </xf>
    <xf numFmtId="49" fontId="27" fillId="25" borderId="25" xfId="0" applyNumberFormat="1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49" fontId="26" fillId="24" borderId="25" xfId="0" applyNumberFormat="1" applyFont="1" applyFill="1" applyBorder="1" applyAlignment="1">
      <alignment vertical="center"/>
    </xf>
    <xf numFmtId="49" fontId="26" fillId="25" borderId="25" xfId="0" applyNumberFormat="1" applyFont="1" applyFill="1" applyBorder="1" applyAlignment="1">
      <alignment vertical="center"/>
    </xf>
    <xf numFmtId="0" fontId="26" fillId="25" borderId="25" xfId="0" applyFont="1" applyFill="1" applyBorder="1" applyAlignment="1">
      <alignment horizontal="left" vertical="center" wrapText="1"/>
    </xf>
    <xf numFmtId="0" fontId="27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3" fontId="4" fillId="24" borderId="26" xfId="0" applyNumberFormat="1" applyFont="1" applyFill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4" fillId="24" borderId="26" xfId="0" applyNumberFormat="1" applyFont="1" applyFill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25" borderId="26" xfId="0" applyNumberFormat="1" applyFont="1" applyFill="1" applyBorder="1" applyAlignment="1">
      <alignment vertical="center" wrapText="1"/>
    </xf>
    <xf numFmtId="3" fontId="0" fillId="25" borderId="26" xfId="0" applyNumberFormat="1" applyFont="1" applyFill="1" applyBorder="1" applyAlignment="1">
      <alignment vertical="center" wrapText="1"/>
    </xf>
    <xf numFmtId="3" fontId="0" fillId="0" borderId="26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horizontal="right" vertical="center"/>
    </xf>
    <xf numFmtId="3" fontId="4" fillId="25" borderId="26" xfId="0" applyNumberFormat="1" applyFont="1" applyFill="1" applyBorder="1" applyAlignment="1">
      <alignment vertical="center"/>
    </xf>
    <xf numFmtId="3" fontId="0" fillId="25" borderId="26" xfId="0" applyNumberFormat="1" applyFont="1" applyFill="1" applyBorder="1" applyAlignment="1">
      <alignment vertical="center"/>
    </xf>
    <xf numFmtId="3" fontId="0" fillId="25" borderId="26" xfId="0" applyNumberFormat="1" applyFont="1" applyFill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15" fillId="4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4" borderId="10" xfId="0" applyNumberFormat="1" applyFill="1" applyBorder="1" applyAlignment="1">
      <alignment horizontal="right" vertical="center"/>
    </xf>
    <xf numFmtId="3" fontId="4" fillId="4" borderId="26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5" fillId="26" borderId="10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7" fillId="20" borderId="31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3" fontId="0" fillId="4" borderId="31" xfId="0" applyNumberFormat="1" applyFill="1" applyBorder="1" applyAlignment="1">
      <alignment horizontal="right" vertical="center"/>
    </xf>
    <xf numFmtId="3" fontId="0" fillId="0" borderId="31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3" fontId="4" fillId="24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2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vertical="top" wrapText="1"/>
    </xf>
    <xf numFmtId="3" fontId="4" fillId="24" borderId="33" xfId="0" applyNumberFormat="1" applyFont="1" applyFill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24" borderId="33" xfId="0" applyNumberFormat="1" applyFont="1" applyFill="1" applyBorder="1" applyAlignment="1">
      <alignment vertical="center" wrapText="1"/>
    </xf>
    <xf numFmtId="3" fontId="4" fillId="0" borderId="35" xfId="0" applyNumberFormat="1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/>
    </xf>
    <xf numFmtId="3" fontId="4" fillId="24" borderId="34" xfId="0" applyNumberFormat="1" applyFont="1" applyFill="1" applyBorder="1" applyAlignment="1">
      <alignment vertical="center" wrapText="1"/>
    </xf>
    <xf numFmtId="3" fontId="4" fillId="0" borderId="36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24" borderId="36" xfId="0" applyNumberFormat="1" applyFont="1" applyFill="1" applyBorder="1" applyAlignment="1">
      <alignment vertical="center" wrapText="1"/>
    </xf>
    <xf numFmtId="3" fontId="4" fillId="0" borderId="36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24" borderId="33" xfId="0" applyNumberFormat="1" applyFont="1" applyFill="1" applyBorder="1" applyAlignment="1">
      <alignment vertical="center"/>
    </xf>
    <xf numFmtId="3" fontId="4" fillId="25" borderId="35" xfId="0" applyNumberFormat="1" applyFont="1" applyFill="1" applyBorder="1" applyAlignment="1">
      <alignment vertical="center"/>
    </xf>
    <xf numFmtId="3" fontId="4" fillId="25" borderId="34" xfId="0" applyNumberFormat="1" applyFont="1" applyFill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25" borderId="36" xfId="0" applyNumberFormat="1" applyFont="1" applyFill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4" fillId="25" borderId="10" xfId="0" applyNumberFormat="1" applyFont="1" applyFill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26" fillId="24" borderId="26" xfId="0" applyFont="1" applyFill="1" applyBorder="1" applyAlignment="1">
      <alignment horizontal="center" vertical="center"/>
    </xf>
    <xf numFmtId="3" fontId="4" fillId="25" borderId="30" xfId="0" applyNumberFormat="1" applyFont="1" applyFill="1" applyBorder="1" applyAlignment="1">
      <alignment vertical="center"/>
    </xf>
    <xf numFmtId="3" fontId="4" fillId="24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27" fillId="0" borderId="26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/>
    </xf>
    <xf numFmtId="49" fontId="26" fillId="0" borderId="40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0" fontId="10" fillId="0" borderId="10" xfId="52" applyFont="1" applyBorder="1" applyAlignment="1">
      <alignment horizontal="center"/>
      <protection/>
    </xf>
    <xf numFmtId="3" fontId="11" fillId="0" borderId="10" xfId="52" applyNumberFormat="1" applyFont="1" applyBorder="1" applyAlignment="1">
      <alignment horizontal="center"/>
      <protection/>
    </xf>
    <xf numFmtId="3" fontId="0" fillId="0" borderId="0" xfId="0" applyNumberFormat="1" applyFont="1" applyAlignment="1">
      <alignment horizontal="right" vertical="top"/>
    </xf>
    <xf numFmtId="3" fontId="17" fillId="20" borderId="42" xfId="0" applyNumberFormat="1" applyFont="1" applyFill="1" applyBorder="1" applyAlignment="1">
      <alignment horizontal="center" vertical="center"/>
    </xf>
    <xf numFmtId="3" fontId="17" fillId="20" borderId="16" xfId="0" applyNumberFormat="1" applyFont="1" applyFill="1" applyBorder="1" applyAlignment="1">
      <alignment horizontal="center" vertical="center"/>
    </xf>
    <xf numFmtId="3" fontId="17" fillId="20" borderId="22" xfId="0" applyNumberFormat="1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15" fillId="20" borderId="16" xfId="0" applyNumberFormat="1" applyFont="1" applyFill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1" fillId="0" borderId="0" xfId="52" applyFont="1">
      <alignment/>
      <protection/>
    </xf>
    <xf numFmtId="0" fontId="29" fillId="0" borderId="0" xfId="0" applyFont="1" applyAlignment="1">
      <alignment horizontal="center" vertical="center"/>
    </xf>
    <xf numFmtId="0" fontId="12" fillId="0" borderId="10" xfId="52" applyFont="1" applyBorder="1" applyAlignment="1">
      <alignment horizontal="center" vertical="center"/>
      <protection/>
    </xf>
    <xf numFmtId="3" fontId="12" fillId="0" borderId="10" xfId="52" applyNumberFormat="1" applyFont="1" applyBorder="1" applyAlignment="1">
      <alignment horizontal="center" vertical="center"/>
      <protection/>
    </xf>
    <xf numFmtId="0" fontId="30" fillId="0" borderId="10" xfId="52" applyFont="1" applyBorder="1">
      <alignment/>
      <protection/>
    </xf>
    <xf numFmtId="3" fontId="10" fillId="0" borderId="29" xfId="52" applyNumberFormat="1" applyFont="1" applyBorder="1">
      <alignment/>
      <protection/>
    </xf>
    <xf numFmtId="0" fontId="11" fillId="0" borderId="31" xfId="52" applyFont="1" applyBorder="1">
      <alignment/>
      <protection/>
    </xf>
    <xf numFmtId="0" fontId="11" fillId="0" borderId="32" xfId="52" applyFont="1" applyFill="1" applyBorder="1" applyAlignment="1">
      <alignment/>
      <protection/>
    </xf>
    <xf numFmtId="0" fontId="11" fillId="0" borderId="43" xfId="52" applyFont="1" applyBorder="1" applyAlignment="1">
      <alignment horizontal="left"/>
      <protection/>
    </xf>
    <xf numFmtId="3" fontId="11" fillId="0" borderId="43" xfId="52" applyNumberFormat="1" applyFont="1" applyBorder="1" applyAlignment="1">
      <alignment horizontal="left"/>
      <protection/>
    </xf>
    <xf numFmtId="0" fontId="0" fillId="0" borderId="43" xfId="0" applyBorder="1" applyAlignment="1">
      <alignment horizontal="left" vertical="center"/>
    </xf>
    <xf numFmtId="0" fontId="11" fillId="0" borderId="44" xfId="52" applyFont="1" applyFill="1" applyBorder="1" applyAlignment="1">
      <alignment/>
      <protection/>
    </xf>
    <xf numFmtId="0" fontId="11" fillId="0" borderId="0" xfId="52" applyFont="1" applyBorder="1" applyAlignment="1">
      <alignment horizontal="left"/>
      <protection/>
    </xf>
    <xf numFmtId="3" fontId="11" fillId="0" borderId="0" xfId="52" applyNumberFormat="1" applyFont="1" applyBorder="1" applyAlignment="1">
      <alignment horizontal="left"/>
      <protection/>
    </xf>
    <xf numFmtId="0" fontId="0" fillId="0" borderId="0" xfId="0" applyBorder="1" applyAlignment="1">
      <alignment horizontal="left" vertical="center"/>
    </xf>
    <xf numFmtId="0" fontId="11" fillId="0" borderId="45" xfId="52" applyFont="1" applyFill="1" applyBorder="1" applyAlignment="1">
      <alignment/>
      <protection/>
    </xf>
    <xf numFmtId="0" fontId="11" fillId="0" borderId="46" xfId="52" applyFont="1" applyBorder="1" applyAlignment="1">
      <alignment horizontal="left"/>
      <protection/>
    </xf>
    <xf numFmtId="3" fontId="11" fillId="0" borderId="46" xfId="52" applyNumberFormat="1" applyFont="1" applyBorder="1" applyAlignment="1">
      <alignment horizontal="left"/>
      <protection/>
    </xf>
    <xf numFmtId="0" fontId="0" fillId="0" borderId="46" xfId="0" applyBorder="1" applyAlignment="1">
      <alignment horizontal="left" vertical="center"/>
    </xf>
    <xf numFmtId="0" fontId="11" fillId="0" borderId="10" xfId="52" applyFont="1" applyBorder="1">
      <alignment/>
      <protection/>
    </xf>
    <xf numFmtId="49" fontId="11" fillId="0" borderId="10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3" fontId="11" fillId="0" borderId="15" xfId="52" applyNumberFormat="1" applyFont="1" applyBorder="1">
      <alignment/>
      <protection/>
    </xf>
    <xf numFmtId="176" fontId="11" fillId="0" borderId="15" xfId="52" applyNumberFormat="1" applyFont="1" applyBorder="1">
      <alignment/>
      <protection/>
    </xf>
    <xf numFmtId="0" fontId="11" fillId="0" borderId="10" xfId="52" applyFont="1" applyBorder="1" applyAlignment="1">
      <alignment horizontal="center"/>
      <protection/>
    </xf>
    <xf numFmtId="3" fontId="11" fillId="0" borderId="10" xfId="52" applyNumberFormat="1" applyFont="1" applyBorder="1">
      <alignment/>
      <protection/>
    </xf>
    <xf numFmtId="0" fontId="11" fillId="0" borderId="10" xfId="52" applyFont="1" applyFill="1" applyBorder="1" applyAlignment="1">
      <alignment horizontal="center"/>
      <protection/>
    </xf>
    <xf numFmtId="3" fontId="11" fillId="0" borderId="15" xfId="52" applyNumberFormat="1" applyFont="1" applyFill="1" applyBorder="1">
      <alignment/>
      <protection/>
    </xf>
    <xf numFmtId="3" fontId="11" fillId="0" borderId="10" xfId="52" applyNumberFormat="1" applyFont="1" applyFill="1" applyBorder="1">
      <alignment/>
      <protection/>
    </xf>
    <xf numFmtId="0" fontId="11" fillId="0" borderId="15" xfId="52" applyFont="1" applyBorder="1" applyAlignment="1">
      <alignment horizontal="center"/>
      <protection/>
    </xf>
    <xf numFmtId="0" fontId="11" fillId="0" borderId="43" xfId="52" applyFont="1" applyFill="1" applyBorder="1" applyAlignment="1">
      <alignment/>
      <protection/>
    </xf>
    <xf numFmtId="0" fontId="11" fillId="0" borderId="0" xfId="52" applyFont="1" applyFill="1" applyBorder="1" applyAlignment="1">
      <alignment/>
      <protection/>
    </xf>
    <xf numFmtId="0" fontId="11" fillId="0" borderId="46" xfId="52" applyFont="1" applyFill="1" applyBorder="1" applyAlignment="1">
      <alignment/>
      <protection/>
    </xf>
    <xf numFmtId="176" fontId="11" fillId="0" borderId="15" xfId="52" applyNumberFormat="1" applyFont="1" applyFill="1" applyBorder="1">
      <alignment/>
      <protection/>
    </xf>
    <xf numFmtId="0" fontId="11" fillId="0" borderId="32" xfId="52" applyFont="1" applyBorder="1" applyAlignment="1">
      <alignment/>
      <protection/>
    </xf>
    <xf numFmtId="0" fontId="11" fillId="0" borderId="43" xfId="52" applyFont="1" applyBorder="1" applyAlignment="1">
      <alignment/>
      <protection/>
    </xf>
    <xf numFmtId="0" fontId="31" fillId="0" borderId="44" xfId="52" applyFont="1" applyFill="1" applyBorder="1" applyAlignment="1">
      <alignment/>
      <protection/>
    </xf>
    <xf numFmtId="0" fontId="31" fillId="0" borderId="0" xfId="52" applyFont="1" applyFill="1" applyBorder="1" applyAlignment="1">
      <alignment/>
      <protection/>
    </xf>
    <xf numFmtId="0" fontId="11" fillId="0" borderId="44" xfId="52" applyFont="1" applyBorder="1" applyAlignment="1">
      <alignment/>
      <protection/>
    </xf>
    <xf numFmtId="0" fontId="11" fillId="0" borderId="45" xfId="52" applyFont="1" applyBorder="1" applyAlignment="1">
      <alignment/>
      <protection/>
    </xf>
    <xf numFmtId="0" fontId="11" fillId="0" borderId="15" xfId="52" applyFont="1" applyFill="1" applyBorder="1" applyAlignment="1">
      <alignment horizontal="center"/>
      <protection/>
    </xf>
    <xf numFmtId="49" fontId="11" fillId="0" borderId="15" xfId="52" applyNumberFormat="1" applyFont="1" applyBorder="1" applyAlignment="1">
      <alignment horizontal="center"/>
      <protection/>
    </xf>
    <xf numFmtId="0" fontId="11" fillId="0" borderId="0" xfId="52" applyFont="1" applyBorder="1">
      <alignment/>
      <protection/>
    </xf>
    <xf numFmtId="0" fontId="11" fillId="0" borderId="0" xfId="52" applyFont="1" applyFill="1" applyBorder="1" applyAlignment="1">
      <alignment horizontal="center"/>
      <protection/>
    </xf>
    <xf numFmtId="3" fontId="11" fillId="0" borderId="0" xfId="52" applyNumberFormat="1" applyFont="1" applyFill="1" applyBorder="1">
      <alignment/>
      <protection/>
    </xf>
    <xf numFmtId="0" fontId="11" fillId="0" borderId="0" xfId="52" applyFont="1" applyBorder="1" applyAlignment="1">
      <alignment horizontal="center" vertical="center"/>
      <protection/>
    </xf>
    <xf numFmtId="3" fontId="11" fillId="0" borderId="0" xfId="52" applyNumberFormat="1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center" vertical="center"/>
      <protection/>
    </xf>
    <xf numFmtId="3" fontId="12" fillId="0" borderId="10" xfId="52" applyNumberFormat="1" applyFont="1" applyFill="1" applyBorder="1" applyAlignment="1">
      <alignment horizontal="center" vertical="center"/>
      <protection/>
    </xf>
    <xf numFmtId="0" fontId="11" fillId="0" borderId="15" xfId="52" applyFont="1" applyFill="1" applyBorder="1">
      <alignment/>
      <protection/>
    </xf>
    <xf numFmtId="0" fontId="11" fillId="0" borderId="0" xfId="52" applyFont="1" applyBorder="1" applyAlignment="1">
      <alignment/>
      <protection/>
    </xf>
    <xf numFmtId="0" fontId="11" fillId="0" borderId="46" xfId="52" applyFont="1" applyBorder="1" applyAlignment="1">
      <alignment/>
      <protection/>
    </xf>
    <xf numFmtId="0" fontId="11" fillId="0" borderId="15" xfId="52" applyFont="1" applyBorder="1">
      <alignment/>
      <protection/>
    </xf>
    <xf numFmtId="0" fontId="11" fillId="0" borderId="0" xfId="52" applyFont="1" applyBorder="1" applyAlignment="1">
      <alignment horizontal="center"/>
      <protection/>
    </xf>
    <xf numFmtId="3" fontId="11" fillId="0" borderId="0" xfId="52" applyNumberFormat="1" applyFont="1" applyBorder="1">
      <alignment/>
      <protection/>
    </xf>
    <xf numFmtId="176" fontId="10" fillId="0" borderId="29" xfId="52" applyNumberFormat="1" applyFont="1" applyBorder="1">
      <alignment/>
      <protection/>
    </xf>
    <xf numFmtId="49" fontId="11" fillId="0" borderId="10" xfId="52" applyNumberFormat="1" applyFont="1" applyBorder="1" applyAlignment="1">
      <alignment horizontal="center"/>
      <protection/>
    </xf>
    <xf numFmtId="3" fontId="10" fillId="0" borderId="10" xfId="52" applyNumberFormat="1" applyFont="1" applyBorder="1">
      <alignment/>
      <protection/>
    </xf>
    <xf numFmtId="176" fontId="10" fillId="0" borderId="10" xfId="52" applyNumberFormat="1" applyFont="1" applyBorder="1">
      <alignment/>
      <protection/>
    </xf>
    <xf numFmtId="3" fontId="11" fillId="0" borderId="0" xfId="52" applyNumberFormat="1" applyFont="1">
      <alignment/>
      <protection/>
    </xf>
    <xf numFmtId="0" fontId="17" fillId="26" borderId="0" xfId="52" applyFont="1" applyFill="1" applyBorder="1" applyAlignment="1">
      <alignment wrapText="1"/>
      <protection/>
    </xf>
    <xf numFmtId="0" fontId="11" fillId="26" borderId="0" xfId="52" applyFont="1" applyFill="1" applyBorder="1">
      <alignment/>
      <protection/>
    </xf>
    <xf numFmtId="0" fontId="10" fillId="26" borderId="0" xfId="52" applyFont="1" applyFill="1" applyBorder="1" applyAlignment="1">
      <alignment vertical="center"/>
      <protection/>
    </xf>
    <xf numFmtId="0" fontId="10" fillId="26" borderId="0" xfId="52" applyFont="1" applyFill="1" applyBorder="1" applyAlignment="1">
      <alignment vertical="center" wrapText="1"/>
      <protection/>
    </xf>
    <xf numFmtId="0" fontId="10" fillId="26" borderId="0" xfId="52" applyFont="1" applyFill="1" applyBorder="1" applyAlignment="1">
      <alignment horizontal="center" vertical="center" wrapText="1"/>
      <protection/>
    </xf>
    <xf numFmtId="0" fontId="12" fillId="26" borderId="0" xfId="52" applyFont="1" applyFill="1" applyBorder="1" applyAlignment="1">
      <alignment horizontal="center" vertical="center"/>
      <protection/>
    </xf>
    <xf numFmtId="0" fontId="10" fillId="26" borderId="0" xfId="52" applyFont="1" applyFill="1" applyBorder="1">
      <alignment/>
      <protection/>
    </xf>
    <xf numFmtId="0" fontId="11" fillId="26" borderId="0" xfId="52" applyFont="1" applyFill="1" applyBorder="1" applyAlignment="1">
      <alignment/>
      <protection/>
    </xf>
    <xf numFmtId="176" fontId="10" fillId="26" borderId="10" xfId="52" applyNumberFormat="1" applyFont="1" applyFill="1" applyBorder="1">
      <alignment/>
      <protection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3" fontId="0" fillId="0" borderId="48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vertical="center"/>
    </xf>
    <xf numFmtId="0" fontId="32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 wrapText="1"/>
    </xf>
    <xf numFmtId="0" fontId="4" fillId="20" borderId="42" xfId="0" applyFont="1" applyFill="1" applyBorder="1" applyAlignment="1">
      <alignment horizontal="center" vertical="center"/>
    </xf>
    <xf numFmtId="0" fontId="4" fillId="20" borderId="50" xfId="0" applyFont="1" applyFill="1" applyBorder="1" applyAlignment="1">
      <alignment horizontal="center" vertical="center"/>
    </xf>
    <xf numFmtId="0" fontId="0" fillId="20" borderId="5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left" vertical="center" wrapText="1" indent="1"/>
    </xf>
    <xf numFmtId="3" fontId="0" fillId="0" borderId="21" xfId="0" applyNumberFormat="1" applyBorder="1" applyAlignment="1">
      <alignment vertical="center"/>
    </xf>
    <xf numFmtId="10" fontId="0" fillId="0" borderId="22" xfId="55" applyNumberFormat="1" applyFont="1" applyBorder="1" applyAlignment="1">
      <alignment horizontal="center" vertical="center"/>
    </xf>
    <xf numFmtId="10" fontId="4" fillId="0" borderId="0" xfId="55" applyNumberFormat="1" applyFont="1" applyFill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23" fillId="0" borderId="52" xfId="0" applyFont="1" applyBorder="1" applyAlignment="1">
      <alignment vertical="center"/>
    </xf>
    <xf numFmtId="0" fontId="8" fillId="0" borderId="52" xfId="0" applyFont="1" applyBorder="1" applyAlignment="1">
      <alignment vertical="center" wrapText="1"/>
    </xf>
    <xf numFmtId="0" fontId="33" fillId="0" borderId="52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0" fontId="2" fillId="20" borderId="16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3" fontId="0" fillId="0" borderId="50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10" fontId="4" fillId="0" borderId="55" xfId="55" applyNumberFormat="1" applyFont="1" applyFill="1" applyBorder="1" applyAlignment="1" applyProtection="1">
      <alignment vertical="center"/>
      <protection/>
    </xf>
    <xf numFmtId="10" fontId="4" fillId="0" borderId="56" xfId="55" applyNumberFormat="1" applyFont="1" applyFill="1" applyBorder="1" applyAlignment="1" applyProtection="1">
      <alignment vertical="center"/>
      <protection/>
    </xf>
    <xf numFmtId="3" fontId="4" fillId="0" borderId="19" xfId="0" applyNumberFormat="1" applyFont="1" applyBorder="1" applyAlignment="1">
      <alignment vertical="center"/>
    </xf>
    <xf numFmtId="10" fontId="4" fillId="0" borderId="19" xfId="55" applyNumberFormat="1" applyFont="1" applyFill="1" applyBorder="1" applyAlignment="1" applyProtection="1">
      <alignment vertical="center"/>
      <protection/>
    </xf>
    <xf numFmtId="10" fontId="4" fillId="0" borderId="24" xfId="55" applyNumberFormat="1" applyFont="1" applyFill="1" applyBorder="1" applyAlignment="1" applyProtection="1">
      <alignment vertical="center"/>
      <protection/>
    </xf>
    <xf numFmtId="0" fontId="2" fillId="20" borderId="57" xfId="0" applyFont="1" applyFill="1" applyBorder="1" applyAlignment="1">
      <alignment horizontal="center" vertical="center"/>
    </xf>
    <xf numFmtId="3" fontId="4" fillId="0" borderId="52" xfId="0" applyNumberFormat="1" applyFont="1" applyBorder="1" applyAlignment="1">
      <alignment vertical="center"/>
    </xf>
    <xf numFmtId="3" fontId="0" fillId="0" borderId="52" xfId="0" applyNumberFormat="1" applyBorder="1" applyAlignment="1">
      <alignment vertical="center"/>
    </xf>
    <xf numFmtId="10" fontId="4" fillId="0" borderId="52" xfId="55" applyNumberFormat="1" applyFont="1" applyFill="1" applyBorder="1" applyAlignment="1" applyProtection="1">
      <alignment vertical="center"/>
      <protection/>
    </xf>
    <xf numFmtId="10" fontId="4" fillId="0" borderId="58" xfId="55" applyNumberFormat="1" applyFont="1" applyFill="1" applyBorder="1" applyAlignment="1" applyProtection="1">
      <alignment vertical="center"/>
      <protection/>
    </xf>
    <xf numFmtId="0" fontId="2" fillId="20" borderId="16" xfId="0" applyFont="1" applyFill="1" applyBorder="1" applyAlignment="1">
      <alignment horizontal="center" vertical="center"/>
    </xf>
    <xf numFmtId="4" fontId="4" fillId="0" borderId="19" xfId="55" applyNumberFormat="1" applyFont="1" applyFill="1" applyBorder="1" applyAlignment="1" applyProtection="1">
      <alignment vertical="center"/>
      <protection/>
    </xf>
    <xf numFmtId="3" fontId="4" fillId="0" borderId="20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3" fillId="0" borderId="5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5" fillId="0" borderId="61" xfId="0" applyFont="1" applyBorder="1" applyAlignment="1">
      <alignment vertical="center"/>
    </xf>
    <xf numFmtId="0" fontId="15" fillId="0" borderId="52" xfId="0" applyFont="1" applyBorder="1" applyAlignment="1">
      <alignment vertical="center" wrapText="1"/>
    </xf>
    <xf numFmtId="0" fontId="15" fillId="0" borderId="52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176" fontId="11" fillId="0" borderId="10" xfId="52" applyNumberFormat="1" applyFont="1" applyBorder="1">
      <alignment/>
      <protection/>
    </xf>
    <xf numFmtId="176" fontId="11" fillId="0" borderId="10" xfId="52" applyNumberFormat="1" applyFont="1" applyFill="1" applyBorder="1">
      <alignment/>
      <protection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1" fillId="0" borderId="63" xfId="52" applyFont="1" applyFill="1" applyBorder="1" applyAlignment="1">
      <alignment/>
      <protection/>
    </xf>
    <xf numFmtId="0" fontId="11" fillId="0" borderId="64" xfId="52" applyFont="1" applyFill="1" applyBorder="1" applyAlignment="1">
      <alignment/>
      <protection/>
    </xf>
    <xf numFmtId="0" fontId="11" fillId="0" borderId="65" xfId="52" applyFont="1" applyFill="1" applyBorder="1" applyAlignment="1">
      <alignment/>
      <protection/>
    </xf>
    <xf numFmtId="0" fontId="11" fillId="0" borderId="63" xfId="52" applyFont="1" applyBorder="1" applyAlignment="1">
      <alignment/>
      <protection/>
    </xf>
    <xf numFmtId="0" fontId="31" fillId="0" borderId="64" xfId="52" applyFont="1" applyFill="1" applyBorder="1" applyAlignment="1">
      <alignment/>
      <protection/>
    </xf>
    <xf numFmtId="0" fontId="11" fillId="0" borderId="64" xfId="52" applyFont="1" applyBorder="1" applyAlignment="1">
      <alignment/>
      <protection/>
    </xf>
    <xf numFmtId="0" fontId="11" fillId="0" borderId="65" xfId="52" applyFont="1" applyBorder="1" applyAlignment="1">
      <alignment/>
      <protection/>
    </xf>
    <xf numFmtId="3" fontId="0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center"/>
    </xf>
    <xf numFmtId="0" fontId="11" fillId="0" borderId="15" xfId="52" applyFont="1" applyBorder="1" applyAlignment="1">
      <alignment horizontal="center"/>
      <protection/>
    </xf>
    <xf numFmtId="0" fontId="10" fillId="20" borderId="31" xfId="52" applyFont="1" applyFill="1" applyBorder="1" applyAlignment="1">
      <alignment horizontal="center" vertical="center" wrapText="1"/>
      <protection/>
    </xf>
    <xf numFmtId="0" fontId="10" fillId="20" borderId="66" xfId="52" applyFont="1" applyFill="1" applyBorder="1" applyAlignment="1">
      <alignment horizontal="center" vertical="center" wrapText="1"/>
      <protection/>
    </xf>
    <xf numFmtId="0" fontId="10" fillId="20" borderId="67" xfId="52" applyFont="1" applyFill="1" applyBorder="1" applyAlignment="1">
      <alignment horizontal="center" vertical="center" wrapText="1"/>
      <protection/>
    </xf>
    <xf numFmtId="0" fontId="10" fillId="20" borderId="31" xfId="52" applyFont="1" applyFill="1" applyBorder="1" applyAlignment="1">
      <alignment horizontal="center" vertical="center"/>
      <protection/>
    </xf>
    <xf numFmtId="0" fontId="10" fillId="20" borderId="66" xfId="52" applyFont="1" applyFill="1" applyBorder="1" applyAlignment="1">
      <alignment horizontal="center" vertical="center"/>
      <protection/>
    </xf>
    <xf numFmtId="3" fontId="10" fillId="20" borderId="10" xfId="52" applyNumberFormat="1" applyFont="1" applyFill="1" applyBorder="1" applyAlignment="1">
      <alignment horizontal="center" vertical="center" wrapText="1"/>
      <protection/>
    </xf>
    <xf numFmtId="0" fontId="10" fillId="20" borderId="10" xfId="52" applyFont="1" applyFill="1" applyBorder="1" applyAlignment="1">
      <alignment horizontal="center" vertical="center"/>
      <protection/>
    </xf>
    <xf numFmtId="0" fontId="10" fillId="20" borderId="10" xfId="52" applyFont="1" applyFill="1" applyBorder="1" applyAlignment="1">
      <alignment horizontal="center" vertical="center" wrapText="1"/>
      <protection/>
    </xf>
    <xf numFmtId="0" fontId="11" fillId="0" borderId="29" xfId="52" applyFont="1" applyBorder="1" applyAlignment="1">
      <alignment horizontal="center"/>
      <protection/>
    </xf>
    <xf numFmtId="0" fontId="11" fillId="0" borderId="39" xfId="52" applyFont="1" applyBorder="1" applyAlignment="1">
      <alignment horizontal="center"/>
      <protection/>
    </xf>
    <xf numFmtId="49" fontId="15" fillId="0" borderId="10" xfId="0" applyNumberFormat="1" applyFont="1" applyBorder="1" applyAlignment="1">
      <alignment horizontal="left" vertical="center" wrapText="1"/>
    </xf>
    <xf numFmtId="0" fontId="11" fillId="0" borderId="10" xfId="52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left" vertical="center" wrapText="1"/>
    </xf>
    <xf numFmtId="0" fontId="15" fillId="0" borderId="67" xfId="0" applyFont="1" applyBorder="1" applyAlignment="1">
      <alignment horizontal="left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7" fillId="20" borderId="29" xfId="0" applyFont="1" applyFill="1" applyBorder="1" applyAlignment="1">
      <alignment horizontal="center" vertical="center"/>
    </xf>
    <xf numFmtId="0" fontId="17" fillId="20" borderId="39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17" fillId="20" borderId="29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20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20" borderId="32" xfId="0" applyFont="1" applyFill="1" applyBorder="1" applyAlignment="1">
      <alignment horizontal="center" vertical="center" wrapText="1"/>
    </xf>
    <xf numFmtId="0" fontId="17" fillId="20" borderId="63" xfId="0" applyFont="1" applyFill="1" applyBorder="1" applyAlignment="1">
      <alignment horizontal="center" vertical="center" wrapText="1"/>
    </xf>
    <xf numFmtId="0" fontId="17" fillId="20" borderId="44" xfId="0" applyFont="1" applyFill="1" applyBorder="1" applyAlignment="1">
      <alignment horizontal="center" vertical="center" wrapText="1"/>
    </xf>
    <xf numFmtId="0" fontId="17" fillId="20" borderId="64" xfId="0" applyFont="1" applyFill="1" applyBorder="1" applyAlignment="1">
      <alignment horizontal="center" vertical="center" wrapText="1"/>
    </xf>
    <xf numFmtId="0" fontId="17" fillId="20" borderId="45" xfId="0" applyFont="1" applyFill="1" applyBorder="1" applyAlignment="1">
      <alignment horizontal="center" vertical="center" wrapText="1"/>
    </xf>
    <xf numFmtId="0" fontId="17" fillId="20" borderId="6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0" fillId="20" borderId="67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/>
      <protection/>
    </xf>
    <xf numFmtId="0" fontId="17" fillId="0" borderId="0" xfId="52" applyFont="1" applyAlignment="1">
      <alignment horizontal="center" wrapText="1"/>
      <protection/>
    </xf>
    <xf numFmtId="0" fontId="10" fillId="20" borderId="29" xfId="52" applyFont="1" applyFill="1" applyBorder="1" applyAlignment="1">
      <alignment horizontal="center" vertical="center"/>
      <protection/>
    </xf>
    <xf numFmtId="0" fontId="10" fillId="20" borderId="39" xfId="52" applyFont="1" applyFill="1" applyBorder="1" applyAlignment="1">
      <alignment horizontal="center" vertical="center"/>
      <protection/>
    </xf>
    <xf numFmtId="0" fontId="10" fillId="20" borderId="15" xfId="52" applyFont="1" applyFill="1" applyBorder="1" applyAlignment="1">
      <alignment horizontal="center" vertical="center"/>
      <protection/>
    </xf>
    <xf numFmtId="0" fontId="10" fillId="0" borderId="29" xfId="52" applyFont="1" applyBorder="1" applyAlignment="1">
      <alignment horizontal="center"/>
      <protection/>
    </xf>
    <xf numFmtId="3" fontId="10" fillId="20" borderId="10" xfId="52" applyNumberFormat="1" applyFont="1" applyFill="1" applyBorder="1" applyAlignment="1">
      <alignment horizontal="center" vertical="center"/>
      <protection/>
    </xf>
    <xf numFmtId="0" fontId="10" fillId="20" borderId="31" xfId="52" applyFont="1" applyFill="1" applyBorder="1" applyAlignment="1">
      <alignment horizontal="center"/>
      <protection/>
    </xf>
    <xf numFmtId="0" fontId="10" fillId="20" borderId="66" xfId="52" applyFont="1" applyFill="1" applyBorder="1" applyAlignment="1">
      <alignment horizontal="center"/>
      <protection/>
    </xf>
    <xf numFmtId="0" fontId="10" fillId="20" borderId="67" xfId="52" applyFont="1" applyFill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3" fontId="11" fillId="0" borderId="10" xfId="52" applyNumberFormat="1" applyFont="1" applyBorder="1" applyAlignment="1">
      <alignment horizontal="center"/>
      <protection/>
    </xf>
    <xf numFmtId="3" fontId="11" fillId="0" borderId="29" xfId="52" applyNumberFormat="1" applyFont="1" applyBorder="1" applyAlignment="1">
      <alignment horizontal="center"/>
      <protection/>
    </xf>
    <xf numFmtId="3" fontId="11" fillId="0" borderId="39" xfId="52" applyNumberFormat="1" applyFont="1" applyBorder="1" applyAlignment="1">
      <alignment horizontal="center"/>
      <protection/>
    </xf>
    <xf numFmtId="3" fontId="11" fillId="0" borderId="15" xfId="52" applyNumberFormat="1" applyFont="1" applyBorder="1" applyAlignment="1">
      <alignment horizontal="center"/>
      <protection/>
    </xf>
    <xf numFmtId="0" fontId="10" fillId="0" borderId="31" xfId="52" applyFont="1" applyBorder="1" applyAlignment="1">
      <alignment horizontal="center"/>
      <protection/>
    </xf>
    <xf numFmtId="0" fontId="10" fillId="0" borderId="67" xfId="52" applyFont="1" applyBorder="1" applyAlignment="1">
      <alignment horizontal="center"/>
      <protection/>
    </xf>
    <xf numFmtId="0" fontId="11" fillId="0" borderId="29" xfId="52" applyFont="1" applyBorder="1" applyAlignment="1">
      <alignment horizontal="center" vertical="center"/>
      <protection/>
    </xf>
    <xf numFmtId="0" fontId="11" fillId="0" borderId="39" xfId="52" applyFont="1" applyBorder="1" applyAlignment="1">
      <alignment horizontal="center" vertical="center"/>
      <protection/>
    </xf>
    <xf numFmtId="0" fontId="11" fillId="0" borderId="15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0" fontId="2" fillId="0" borderId="1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17" fillId="20" borderId="54" xfId="0" applyNumberFormat="1" applyFont="1" applyFill="1" applyBorder="1" applyAlignment="1">
      <alignment horizontal="center" vertical="center"/>
    </xf>
    <xf numFmtId="3" fontId="17" fillId="20" borderId="60" xfId="0" applyNumberFormat="1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20" borderId="31" xfId="0" applyFont="1" applyFill="1" applyBorder="1" applyAlignment="1">
      <alignment horizontal="center" vertical="center"/>
    </xf>
    <xf numFmtId="0" fontId="4" fillId="20" borderId="66" xfId="0" applyFont="1" applyFill="1" applyBorder="1" applyAlignment="1">
      <alignment horizontal="center" vertical="center"/>
    </xf>
    <xf numFmtId="0" fontId="4" fillId="20" borderId="67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" fillId="20" borderId="1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31" xfId="0" applyFont="1" applyFill="1" applyBorder="1" applyAlignment="1">
      <alignment horizontal="center" vertical="center" wrapText="1"/>
    </xf>
    <xf numFmtId="0" fontId="4" fillId="20" borderId="66" xfId="0" applyFont="1" applyFill="1" applyBorder="1" applyAlignment="1">
      <alignment horizontal="center" vertical="center" wrapText="1"/>
    </xf>
    <xf numFmtId="0" fontId="4" fillId="20" borderId="67" xfId="0" applyFont="1" applyFill="1" applyBorder="1" applyAlignment="1">
      <alignment horizontal="center" vertical="center" wrapText="1"/>
    </xf>
    <xf numFmtId="0" fontId="4" fillId="20" borderId="39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0" borderId="70" xfId="0" applyFont="1" applyFill="1" applyBorder="1" applyAlignment="1">
      <alignment horizontal="center" vertical="center"/>
    </xf>
    <xf numFmtId="0" fontId="4" fillId="20" borderId="71" xfId="0" applyFont="1" applyFill="1" applyBorder="1" applyAlignment="1">
      <alignment horizontal="center" vertical="center"/>
    </xf>
    <xf numFmtId="0" fontId="4" fillId="20" borderId="61" xfId="0" applyFont="1" applyFill="1" applyBorder="1" applyAlignment="1">
      <alignment horizontal="center" vertical="center"/>
    </xf>
    <xf numFmtId="0" fontId="4" fillId="20" borderId="52" xfId="0" applyFont="1" applyFill="1" applyBorder="1" applyAlignment="1">
      <alignment horizontal="center" vertical="center"/>
    </xf>
    <xf numFmtId="0" fontId="4" fillId="20" borderId="58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2" fillId="20" borderId="72" xfId="0" applyFont="1" applyFill="1" applyBorder="1" applyAlignment="1">
      <alignment horizontal="center" vertical="center"/>
    </xf>
    <xf numFmtId="0" fontId="2" fillId="20" borderId="60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 wrapText="1"/>
    </xf>
    <xf numFmtId="0" fontId="2" fillId="20" borderId="73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zoomScale="75" zoomScaleNormal="75" zoomScalePageLayoutView="0" workbookViewId="0" topLeftCell="A1">
      <pane ySplit="5" topLeftCell="BM55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64.75390625" style="0" customWidth="1"/>
    <col min="5" max="5" width="15.75390625" style="0" customWidth="1"/>
    <col min="6" max="6" width="14.25390625" style="0" customWidth="1"/>
    <col min="7" max="7" width="14.125" style="0" customWidth="1"/>
    <col min="8" max="8" width="12.375" style="0" customWidth="1"/>
  </cols>
  <sheetData>
    <row r="1" spans="1:9" ht="18" customHeight="1">
      <c r="A1" s="516" t="s">
        <v>670</v>
      </c>
      <c r="B1" s="516"/>
      <c r="C1" s="516"/>
      <c r="D1" s="516"/>
      <c r="E1" s="516"/>
      <c r="F1" s="516"/>
      <c r="G1" s="40"/>
      <c r="H1" s="40"/>
      <c r="I1" s="40"/>
    </row>
    <row r="2" spans="1:9" ht="18">
      <c r="A2" s="40"/>
      <c r="B2" s="68"/>
      <c r="C2" s="68"/>
      <c r="D2" s="68"/>
      <c r="E2" s="68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69" t="s">
        <v>61</v>
      </c>
      <c r="I3" s="40"/>
    </row>
    <row r="4" spans="1:9" s="103" customFormat="1" ht="15" customHeight="1">
      <c r="A4" s="517" t="s">
        <v>2</v>
      </c>
      <c r="B4" s="517" t="s">
        <v>3</v>
      </c>
      <c r="C4" s="517" t="s">
        <v>4</v>
      </c>
      <c r="D4" s="517" t="s">
        <v>5</v>
      </c>
      <c r="E4" s="521" t="s">
        <v>223</v>
      </c>
      <c r="F4" s="515" t="s">
        <v>213</v>
      </c>
      <c r="G4" s="515" t="s">
        <v>194</v>
      </c>
      <c r="H4" s="515"/>
      <c r="I4" s="40"/>
    </row>
    <row r="5" spans="1:9" s="103" customFormat="1" ht="15" customHeight="1">
      <c r="A5" s="518"/>
      <c r="B5" s="518"/>
      <c r="C5" s="519"/>
      <c r="D5" s="519"/>
      <c r="E5" s="522"/>
      <c r="F5" s="520"/>
      <c r="G5" s="232" t="s">
        <v>195</v>
      </c>
      <c r="H5" s="70" t="s">
        <v>196</v>
      </c>
      <c r="I5" s="40"/>
    </row>
    <row r="6" spans="1:9" s="43" customFormat="1" ht="7.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233">
        <v>7</v>
      </c>
      <c r="H6" s="71">
        <v>8</v>
      </c>
      <c r="I6" s="72"/>
    </row>
    <row r="7" spans="1:9" ht="19.5" customHeight="1">
      <c r="A7" s="104" t="s">
        <v>229</v>
      </c>
      <c r="B7" s="104"/>
      <c r="C7" s="105"/>
      <c r="D7" s="106" t="s">
        <v>230</v>
      </c>
      <c r="E7" s="107">
        <f>E8+E16</f>
        <v>925509</v>
      </c>
      <c r="F7" s="107">
        <f>F8+F16</f>
        <v>5838603</v>
      </c>
      <c r="G7" s="152">
        <f>G8+G16</f>
        <v>0</v>
      </c>
      <c r="H7" s="244">
        <f>H8+H16</f>
        <v>5838603</v>
      </c>
      <c r="I7" s="40"/>
    </row>
    <row r="8" spans="1:9" ht="19.5" customHeight="1">
      <c r="A8" s="108"/>
      <c r="B8" s="108" t="s">
        <v>231</v>
      </c>
      <c r="C8" s="109"/>
      <c r="D8" s="110" t="s">
        <v>232</v>
      </c>
      <c r="E8" s="111">
        <f>SUM(E9:E13)</f>
        <v>95102</v>
      </c>
      <c r="F8" s="111">
        <f>SUM(F9:F13)</f>
        <v>5838603</v>
      </c>
      <c r="G8" s="151">
        <f>SUM(G9:G13)</f>
        <v>0</v>
      </c>
      <c r="H8" s="245">
        <f>SUM(H9:H13)</f>
        <v>5838603</v>
      </c>
      <c r="I8" s="40"/>
    </row>
    <row r="9" spans="1:9" ht="41.25" customHeight="1" hidden="1">
      <c r="A9" s="112"/>
      <c r="B9" s="112"/>
      <c r="C9" s="113"/>
      <c r="D9" s="114"/>
      <c r="E9" s="115"/>
      <c r="F9" s="216"/>
      <c r="G9" s="234"/>
      <c r="H9" s="217"/>
      <c r="I9" s="40"/>
    </row>
    <row r="10" spans="1:9" ht="31.5" customHeight="1">
      <c r="A10" s="116"/>
      <c r="B10" s="116"/>
      <c r="C10" s="113">
        <v>6290</v>
      </c>
      <c r="D10" s="114" t="s">
        <v>233</v>
      </c>
      <c r="E10" s="115">
        <v>42184</v>
      </c>
      <c r="F10" s="227">
        <f>G10+H10</f>
        <v>43000</v>
      </c>
      <c r="G10" s="234"/>
      <c r="H10" s="497">
        <v>43000</v>
      </c>
      <c r="I10" s="40"/>
    </row>
    <row r="11" spans="1:9" ht="28.5" customHeight="1">
      <c r="A11" s="116"/>
      <c r="B11" s="116"/>
      <c r="C11" s="113">
        <v>6298</v>
      </c>
      <c r="D11" s="114" t="s">
        <v>234</v>
      </c>
      <c r="E11" s="115">
        <v>52918</v>
      </c>
      <c r="F11" s="227">
        <f>G11+H11</f>
        <v>5795603</v>
      </c>
      <c r="G11" s="234"/>
      <c r="H11" s="497">
        <v>5795603</v>
      </c>
      <c r="I11" s="40"/>
    </row>
    <row r="12" spans="1:9" ht="31.5" customHeight="1" hidden="1">
      <c r="A12" s="116"/>
      <c r="B12" s="116"/>
      <c r="C12" s="113"/>
      <c r="D12" s="114"/>
      <c r="E12" s="115"/>
      <c r="F12" s="216"/>
      <c r="G12" s="234"/>
      <c r="H12" s="217"/>
      <c r="I12" s="40"/>
    </row>
    <row r="13" spans="1:9" ht="30.75" customHeight="1" hidden="1">
      <c r="A13" s="116"/>
      <c r="B13" s="116"/>
      <c r="C13" s="113"/>
      <c r="D13" s="114"/>
      <c r="E13" s="115"/>
      <c r="F13" s="216"/>
      <c r="G13" s="234"/>
      <c r="H13" s="217"/>
      <c r="I13" s="40"/>
    </row>
    <row r="14" spans="1:9" s="46" customFormat="1" ht="19.5" customHeight="1" hidden="1">
      <c r="A14" s="112"/>
      <c r="B14" s="112"/>
      <c r="C14" s="117"/>
      <c r="D14" s="118"/>
      <c r="E14" s="111"/>
      <c r="F14" s="216"/>
      <c r="G14" s="235"/>
      <c r="H14" s="218"/>
      <c r="I14" s="76"/>
    </row>
    <row r="15" spans="1:9" ht="12.75" hidden="1">
      <c r="A15" s="116"/>
      <c r="B15" s="116"/>
      <c r="C15" s="116"/>
      <c r="D15" s="114"/>
      <c r="E15" s="150"/>
      <c r="F15" s="216"/>
      <c r="G15" s="234"/>
      <c r="H15" s="217"/>
      <c r="I15" s="40"/>
    </row>
    <row r="16" spans="1:9" ht="12.75">
      <c r="A16" s="108"/>
      <c r="B16" s="108" t="s">
        <v>235</v>
      </c>
      <c r="C16" s="108"/>
      <c r="D16" s="110" t="s">
        <v>236</v>
      </c>
      <c r="E16" s="151">
        <f>E17+E19</f>
        <v>830407</v>
      </c>
      <c r="F16" s="151"/>
      <c r="G16" s="151">
        <f>G17+G19</f>
        <v>0</v>
      </c>
      <c r="H16" s="245">
        <f>H17+H19</f>
        <v>0</v>
      </c>
      <c r="I16" s="40"/>
    </row>
    <row r="17" spans="1:8" ht="12.75" hidden="1">
      <c r="A17" s="116"/>
      <c r="B17" s="116"/>
      <c r="C17" s="116"/>
      <c r="D17" s="114"/>
      <c r="E17" s="150"/>
      <c r="F17" s="151">
        <f>F18+F20</f>
        <v>50400</v>
      </c>
      <c r="G17" s="236"/>
      <c r="H17" s="219"/>
    </row>
    <row r="18" spans="1:8" ht="12.75" hidden="1">
      <c r="A18" s="116"/>
      <c r="B18" s="116"/>
      <c r="C18" s="116"/>
      <c r="D18" s="114"/>
      <c r="E18" s="150"/>
      <c r="F18" s="151">
        <f>F19+F21</f>
        <v>21600</v>
      </c>
      <c r="G18" s="236"/>
      <c r="H18" s="219"/>
    </row>
    <row r="19" spans="1:8" ht="38.25">
      <c r="A19" s="116"/>
      <c r="B19" s="116"/>
      <c r="C19" s="116" t="s">
        <v>239</v>
      </c>
      <c r="D19" s="114" t="s">
        <v>240</v>
      </c>
      <c r="E19" s="150">
        <v>830407</v>
      </c>
      <c r="F19" s="151"/>
      <c r="G19" s="236"/>
      <c r="H19" s="219"/>
    </row>
    <row r="20" spans="1:8" ht="12.75" hidden="1">
      <c r="A20" s="116"/>
      <c r="B20" s="116"/>
      <c r="C20" s="116"/>
      <c r="D20" s="114"/>
      <c r="E20" s="150"/>
      <c r="F20" s="151">
        <f>F21+F23</f>
        <v>28800</v>
      </c>
      <c r="G20" s="236"/>
      <c r="H20" s="219"/>
    </row>
    <row r="21" spans="1:8" ht="12.75" hidden="1">
      <c r="A21" s="116"/>
      <c r="B21" s="116"/>
      <c r="C21" s="116"/>
      <c r="D21" s="114"/>
      <c r="E21" s="150"/>
      <c r="F21" s="151">
        <f>F22+F24</f>
        <v>21600</v>
      </c>
      <c r="G21" s="236"/>
      <c r="H21" s="219"/>
    </row>
    <row r="22" spans="1:8" ht="12.75" hidden="1">
      <c r="A22" s="116"/>
      <c r="B22" s="116"/>
      <c r="C22" s="116"/>
      <c r="D22" s="114"/>
      <c r="E22" s="150"/>
      <c r="F22" s="151">
        <f>F23+F25</f>
        <v>14400</v>
      </c>
      <c r="G22" s="236"/>
      <c r="H22" s="219"/>
    </row>
    <row r="23" spans="1:8" ht="12.75">
      <c r="A23" s="104" t="s">
        <v>241</v>
      </c>
      <c r="B23" s="104"/>
      <c r="C23" s="104"/>
      <c r="D23" s="106" t="s">
        <v>242</v>
      </c>
      <c r="E23" s="152">
        <f>E24</f>
        <v>7100</v>
      </c>
      <c r="F23" s="224">
        <f>G23+H23</f>
        <v>7200</v>
      </c>
      <c r="G23" s="152">
        <f>G24</f>
        <v>7200</v>
      </c>
      <c r="H23" s="244">
        <f>H24</f>
        <v>0</v>
      </c>
    </row>
    <row r="24" spans="1:8" ht="12.75">
      <c r="A24" s="119"/>
      <c r="B24" s="119" t="s">
        <v>243</v>
      </c>
      <c r="C24" s="119"/>
      <c r="D24" s="120" t="s">
        <v>244</v>
      </c>
      <c r="E24" s="151">
        <f>E25</f>
        <v>7100</v>
      </c>
      <c r="F24" s="151">
        <f aca="true" t="shared" si="0" ref="F24:F32">G24+H24</f>
        <v>7200</v>
      </c>
      <c r="G24" s="151">
        <f>G25</f>
        <v>7200</v>
      </c>
      <c r="H24" s="245">
        <f>H25</f>
        <v>0</v>
      </c>
    </row>
    <row r="25" spans="1:8" ht="42.75" customHeight="1">
      <c r="A25" s="121"/>
      <c r="B25" s="121"/>
      <c r="C25" s="122" t="s">
        <v>245</v>
      </c>
      <c r="D25" s="123" t="s">
        <v>246</v>
      </c>
      <c r="E25" s="150">
        <v>7100</v>
      </c>
      <c r="F25" s="150">
        <f t="shared" si="0"/>
        <v>7200</v>
      </c>
      <c r="G25" s="237">
        <v>7200</v>
      </c>
      <c r="H25" s="222"/>
    </row>
    <row r="26" spans="1:8" ht="12.75" hidden="1">
      <c r="A26" s="116"/>
      <c r="B26" s="116"/>
      <c r="C26" s="116"/>
      <c r="D26" s="114"/>
      <c r="E26" s="150"/>
      <c r="F26" s="151">
        <f t="shared" si="0"/>
        <v>0</v>
      </c>
      <c r="G26" s="237"/>
      <c r="H26" s="222"/>
    </row>
    <row r="27" spans="1:8" ht="12.75">
      <c r="A27" s="104" t="s">
        <v>247</v>
      </c>
      <c r="B27" s="104"/>
      <c r="C27" s="124"/>
      <c r="D27" s="106" t="s">
        <v>248</v>
      </c>
      <c r="E27" s="152">
        <f>E28</f>
        <v>2715789</v>
      </c>
      <c r="F27" s="152">
        <f>F28</f>
        <v>9215926</v>
      </c>
      <c r="G27" s="152">
        <f>G28</f>
        <v>0</v>
      </c>
      <c r="H27" s="244">
        <f>H28</f>
        <v>9215926</v>
      </c>
    </row>
    <row r="28" spans="1:8" ht="12.75">
      <c r="A28" s="108"/>
      <c r="B28" s="108" t="s">
        <v>249</v>
      </c>
      <c r="C28" s="125"/>
      <c r="D28" s="110" t="s">
        <v>250</v>
      </c>
      <c r="E28" s="151">
        <f>SUM(E31:E34)</f>
        <v>2715789</v>
      </c>
      <c r="F28" s="151">
        <f>SUM(F31:F34)</f>
        <v>9215926</v>
      </c>
      <c r="G28" s="151">
        <f>SUM(G31:G34)</f>
        <v>0</v>
      </c>
      <c r="H28" s="245">
        <f>SUM(H31:H34)</f>
        <v>9215926</v>
      </c>
    </row>
    <row r="29" spans="1:8" ht="12.75" hidden="1">
      <c r="A29" s="112"/>
      <c r="B29" s="112"/>
      <c r="C29" s="126"/>
      <c r="D29" s="114"/>
      <c r="E29" s="150"/>
      <c r="F29" s="151">
        <f t="shared" si="0"/>
        <v>0</v>
      </c>
      <c r="G29" s="237"/>
      <c r="H29" s="222"/>
    </row>
    <row r="30" spans="1:8" ht="12.75" hidden="1">
      <c r="A30" s="116"/>
      <c r="B30" s="116"/>
      <c r="C30" s="116"/>
      <c r="D30" s="114"/>
      <c r="E30" s="150"/>
      <c r="F30" s="151">
        <f t="shared" si="0"/>
        <v>0</v>
      </c>
      <c r="G30" s="237"/>
      <c r="H30" s="222"/>
    </row>
    <row r="31" spans="1:8" ht="28.5" customHeight="1">
      <c r="A31" s="116"/>
      <c r="B31" s="116"/>
      <c r="C31" s="116" t="s">
        <v>251</v>
      </c>
      <c r="D31" s="114" t="s">
        <v>233</v>
      </c>
      <c r="E31" s="150">
        <v>0</v>
      </c>
      <c r="F31" s="150">
        <f t="shared" si="0"/>
        <v>3000000</v>
      </c>
      <c r="G31" s="237"/>
      <c r="H31" s="222">
        <v>3000000</v>
      </c>
    </row>
    <row r="32" spans="1:8" ht="25.5" customHeight="1">
      <c r="A32" s="116"/>
      <c r="B32" s="116"/>
      <c r="C32" s="116" t="s">
        <v>252</v>
      </c>
      <c r="D32" s="114" t="s">
        <v>233</v>
      </c>
      <c r="E32" s="150">
        <v>2715789</v>
      </c>
      <c r="F32" s="150">
        <f t="shared" si="0"/>
        <v>6215926</v>
      </c>
      <c r="G32" s="237"/>
      <c r="H32" s="222">
        <v>6215926</v>
      </c>
    </row>
    <row r="33" spans="1:8" ht="12.75" hidden="1">
      <c r="A33" s="116"/>
      <c r="B33" s="116"/>
      <c r="C33" s="116"/>
      <c r="D33" s="114"/>
      <c r="E33" s="150"/>
      <c r="F33" s="151"/>
      <c r="G33" s="237"/>
      <c r="H33" s="222"/>
    </row>
    <row r="34" spans="1:8" ht="12.75" hidden="1">
      <c r="A34" s="116"/>
      <c r="B34" s="116"/>
      <c r="C34" s="116"/>
      <c r="D34" s="114"/>
      <c r="E34" s="150"/>
      <c r="F34" s="151"/>
      <c r="G34" s="237"/>
      <c r="H34" s="222"/>
    </row>
    <row r="35" spans="1:8" ht="12.75">
      <c r="A35" s="104" t="s">
        <v>254</v>
      </c>
      <c r="B35" s="104"/>
      <c r="C35" s="104"/>
      <c r="D35" s="106" t="s">
        <v>255</v>
      </c>
      <c r="E35" s="152">
        <f>E36</f>
        <v>362700</v>
      </c>
      <c r="F35" s="152">
        <f>F36</f>
        <v>338110</v>
      </c>
      <c r="G35" s="152">
        <f>G36</f>
        <v>137100</v>
      </c>
      <c r="H35" s="244">
        <f>H36</f>
        <v>201010</v>
      </c>
    </row>
    <row r="36" spans="1:8" ht="12.75">
      <c r="A36" s="108"/>
      <c r="B36" s="108" t="s">
        <v>256</v>
      </c>
      <c r="C36" s="108"/>
      <c r="D36" s="110" t="s">
        <v>257</v>
      </c>
      <c r="E36" s="151">
        <f>SUM(E37:E42)</f>
        <v>362700</v>
      </c>
      <c r="F36" s="151">
        <f>SUM(F37:F42)</f>
        <v>338110</v>
      </c>
      <c r="G36" s="151">
        <f>SUM(G37:G42)</f>
        <v>137100</v>
      </c>
      <c r="H36" s="245">
        <f>SUM(H37:H42)</f>
        <v>201010</v>
      </c>
    </row>
    <row r="37" spans="1:8" ht="25.5">
      <c r="A37" s="116"/>
      <c r="B37" s="112"/>
      <c r="C37" s="116" t="s">
        <v>258</v>
      </c>
      <c r="D37" s="114" t="s">
        <v>259</v>
      </c>
      <c r="E37" s="150">
        <v>100</v>
      </c>
      <c r="F37" s="150">
        <f aca="true" t="shared" si="1" ref="F37:F42">G37+H37</f>
        <v>4000</v>
      </c>
      <c r="G37" s="237">
        <v>4000</v>
      </c>
      <c r="H37" s="222"/>
    </row>
    <row r="38" spans="1:8" ht="25.5">
      <c r="A38" s="116"/>
      <c r="B38" s="112"/>
      <c r="C38" s="116" t="s">
        <v>260</v>
      </c>
      <c r="D38" s="114" t="s">
        <v>261</v>
      </c>
      <c r="E38" s="150">
        <v>100</v>
      </c>
      <c r="F38" s="150">
        <f t="shared" si="1"/>
        <v>100</v>
      </c>
      <c r="G38" s="237">
        <v>100</v>
      </c>
      <c r="H38" s="222"/>
    </row>
    <row r="39" spans="1:8" ht="38.25">
      <c r="A39" s="116"/>
      <c r="B39" s="112"/>
      <c r="C39" s="116" t="s">
        <v>245</v>
      </c>
      <c r="D39" s="123" t="s">
        <v>246</v>
      </c>
      <c r="E39" s="150">
        <v>130500</v>
      </c>
      <c r="F39" s="150">
        <f t="shared" si="1"/>
        <v>132000</v>
      </c>
      <c r="G39" s="237">
        <v>132000</v>
      </c>
      <c r="H39" s="222"/>
    </row>
    <row r="40" spans="1:8" ht="25.5">
      <c r="A40" s="116"/>
      <c r="B40" s="112"/>
      <c r="C40" s="116" t="s">
        <v>262</v>
      </c>
      <c r="D40" s="123" t="s">
        <v>263</v>
      </c>
      <c r="E40" s="150">
        <v>1000</v>
      </c>
      <c r="F40" s="150">
        <f t="shared" si="1"/>
        <v>1010</v>
      </c>
      <c r="G40" s="237"/>
      <c r="H40" s="222">
        <v>1010</v>
      </c>
    </row>
    <row r="41" spans="1:8" ht="25.5">
      <c r="A41" s="116"/>
      <c r="B41" s="112"/>
      <c r="C41" s="116" t="s">
        <v>264</v>
      </c>
      <c r="D41" s="114" t="s">
        <v>265</v>
      </c>
      <c r="E41" s="150">
        <v>228800</v>
      </c>
      <c r="F41" s="150">
        <f t="shared" si="1"/>
        <v>200000</v>
      </c>
      <c r="G41" s="237"/>
      <c r="H41" s="222">
        <v>200000</v>
      </c>
    </row>
    <row r="42" spans="1:8" ht="12.75">
      <c r="A42" s="116"/>
      <c r="B42" s="112"/>
      <c r="C42" s="116" t="s">
        <v>266</v>
      </c>
      <c r="D42" s="114" t="s">
        <v>267</v>
      </c>
      <c r="E42" s="150">
        <v>2200</v>
      </c>
      <c r="F42" s="151">
        <f t="shared" si="1"/>
        <v>1000</v>
      </c>
      <c r="G42" s="237">
        <v>1000</v>
      </c>
      <c r="H42" s="222"/>
    </row>
    <row r="43" spans="1:8" ht="12.75" hidden="1">
      <c r="A43" s="104"/>
      <c r="B43" s="104"/>
      <c r="C43" s="104"/>
      <c r="D43" s="106"/>
      <c r="E43" s="152"/>
      <c r="F43" s="224"/>
      <c r="G43" s="238"/>
      <c r="H43" s="223"/>
    </row>
    <row r="44" spans="1:8" ht="12.75" hidden="1">
      <c r="A44" s="108"/>
      <c r="B44" s="108"/>
      <c r="C44" s="108"/>
      <c r="D44" s="110"/>
      <c r="E44" s="153"/>
      <c r="F44" s="151"/>
      <c r="G44" s="237"/>
      <c r="H44" s="222"/>
    </row>
    <row r="45" spans="1:8" ht="12.75" hidden="1">
      <c r="A45" s="116"/>
      <c r="B45" s="112"/>
      <c r="C45" s="116"/>
      <c r="D45" s="114"/>
      <c r="E45" s="150"/>
      <c r="F45" s="151"/>
      <c r="G45" s="237"/>
      <c r="H45" s="222"/>
    </row>
    <row r="46" spans="1:8" ht="12.75">
      <c r="A46" s="104" t="s">
        <v>270</v>
      </c>
      <c r="B46" s="104"/>
      <c r="C46" s="104"/>
      <c r="D46" s="106" t="s">
        <v>271</v>
      </c>
      <c r="E46" s="152">
        <f>E47+E49</f>
        <v>92600</v>
      </c>
      <c r="F46" s="152">
        <f>F47+F49</f>
        <v>738614</v>
      </c>
      <c r="G46" s="152">
        <f>G47+G49</f>
        <v>88614</v>
      </c>
      <c r="H46" s="244">
        <f>H47+H49</f>
        <v>650000</v>
      </c>
    </row>
    <row r="47" spans="1:8" ht="12.75">
      <c r="A47" s="108"/>
      <c r="B47" s="108" t="s">
        <v>272</v>
      </c>
      <c r="C47" s="108"/>
      <c r="D47" s="110" t="s">
        <v>273</v>
      </c>
      <c r="E47" s="151">
        <f>E48</f>
        <v>90000</v>
      </c>
      <c r="F47" s="151">
        <f>F48</f>
        <v>87914</v>
      </c>
      <c r="G47" s="151">
        <f>G48</f>
        <v>87914</v>
      </c>
      <c r="H47" s="245">
        <f>H48</f>
        <v>0</v>
      </c>
    </row>
    <row r="48" spans="1:8" ht="38.25">
      <c r="A48" s="116"/>
      <c r="B48" s="116"/>
      <c r="C48" s="116" t="s">
        <v>239</v>
      </c>
      <c r="D48" s="114" t="s">
        <v>240</v>
      </c>
      <c r="E48" s="150">
        <v>90000</v>
      </c>
      <c r="F48" s="220">
        <f>G48+H48</f>
        <v>87914</v>
      </c>
      <c r="G48" s="237">
        <v>87914</v>
      </c>
      <c r="H48" s="222"/>
    </row>
    <row r="49" spans="1:8" ht="12.75">
      <c r="A49" s="108"/>
      <c r="B49" s="108" t="s">
        <v>274</v>
      </c>
      <c r="C49" s="108"/>
      <c r="D49" s="110" t="s">
        <v>275</v>
      </c>
      <c r="E49" s="151">
        <f>SUM(E50:E54)</f>
        <v>2600</v>
      </c>
      <c r="F49" s="151">
        <f>SUM(F50:F54)</f>
        <v>650700</v>
      </c>
      <c r="G49" s="151">
        <f>SUM(G50:G54)</f>
        <v>700</v>
      </c>
      <c r="H49" s="245">
        <f>SUM(H50:H54)</f>
        <v>650000</v>
      </c>
    </row>
    <row r="50" spans="1:8" ht="12.75" hidden="1">
      <c r="A50" s="116"/>
      <c r="B50" s="112"/>
      <c r="C50" s="127"/>
      <c r="D50" s="114"/>
      <c r="E50" s="154"/>
      <c r="F50" s="221"/>
      <c r="G50" s="237"/>
      <c r="H50" s="222"/>
    </row>
    <row r="51" spans="1:8" ht="12.75">
      <c r="A51" s="116"/>
      <c r="B51" s="116"/>
      <c r="C51" s="116" t="s">
        <v>276</v>
      </c>
      <c r="D51" s="114" t="s">
        <v>277</v>
      </c>
      <c r="E51" s="150">
        <v>600</v>
      </c>
      <c r="F51" s="221">
        <f>G51+H51</f>
        <v>700</v>
      </c>
      <c r="G51" s="237">
        <v>700</v>
      </c>
      <c r="H51" s="222"/>
    </row>
    <row r="52" spans="1:8" ht="25.5">
      <c r="A52" s="116"/>
      <c r="B52" s="116"/>
      <c r="C52" s="116" t="s">
        <v>278</v>
      </c>
      <c r="D52" s="114" t="s">
        <v>279</v>
      </c>
      <c r="E52" s="150">
        <v>2000</v>
      </c>
      <c r="F52" s="221">
        <f>G52+H52</f>
        <v>0</v>
      </c>
      <c r="G52" s="237"/>
      <c r="H52" s="222"/>
    </row>
    <row r="53" spans="1:8" ht="30" customHeight="1">
      <c r="A53" s="116"/>
      <c r="B53" s="116"/>
      <c r="C53" s="116" t="s">
        <v>251</v>
      </c>
      <c r="D53" s="114" t="s">
        <v>233</v>
      </c>
      <c r="E53" s="150"/>
      <c r="F53" s="222">
        <f>G53+H53</f>
        <v>650000</v>
      </c>
      <c r="G53" s="237"/>
      <c r="H53" s="222">
        <v>650000</v>
      </c>
    </row>
    <row r="54" spans="1:8" ht="27" customHeight="1">
      <c r="A54" s="116"/>
      <c r="B54" s="116"/>
      <c r="C54" s="116" t="s">
        <v>252</v>
      </c>
      <c r="D54" s="114" t="s">
        <v>233</v>
      </c>
      <c r="E54" s="150"/>
      <c r="F54" s="222">
        <f>G54+H54</f>
        <v>0</v>
      </c>
      <c r="G54" s="237"/>
      <c r="H54" s="222"/>
    </row>
    <row r="55" spans="1:8" ht="38.25">
      <c r="A55" s="104" t="s">
        <v>280</v>
      </c>
      <c r="B55" s="104"/>
      <c r="C55" s="104"/>
      <c r="D55" s="106" t="s">
        <v>281</v>
      </c>
      <c r="E55" s="152">
        <f>E56+E60</f>
        <v>16551</v>
      </c>
      <c r="F55" s="152">
        <f>F56+F60</f>
        <v>1575</v>
      </c>
      <c r="G55" s="152">
        <f>G56+G60</f>
        <v>1575</v>
      </c>
      <c r="H55" s="244">
        <f>H56+H60</f>
        <v>0</v>
      </c>
    </row>
    <row r="56" spans="1:8" ht="25.5">
      <c r="A56" s="108"/>
      <c r="B56" s="108" t="s">
        <v>282</v>
      </c>
      <c r="C56" s="108"/>
      <c r="D56" s="110" t="s">
        <v>283</v>
      </c>
      <c r="E56" s="151">
        <f>E57</f>
        <v>1549</v>
      </c>
      <c r="F56" s="151">
        <f>F57</f>
        <v>1575</v>
      </c>
      <c r="G56" s="151">
        <f>G57</f>
        <v>1575</v>
      </c>
      <c r="H56" s="245">
        <f>H57</f>
        <v>0</v>
      </c>
    </row>
    <row r="57" spans="1:8" ht="38.25">
      <c r="A57" s="116"/>
      <c r="B57" s="116"/>
      <c r="C57" s="116" t="s">
        <v>239</v>
      </c>
      <c r="D57" s="114" t="s">
        <v>240</v>
      </c>
      <c r="E57" s="150">
        <v>1549</v>
      </c>
      <c r="F57" s="220">
        <f>G57+H57</f>
        <v>1575</v>
      </c>
      <c r="G57" s="239">
        <v>1575</v>
      </c>
      <c r="H57" s="220"/>
    </row>
    <row r="58" spans="1:8" ht="12.75" hidden="1">
      <c r="A58" s="116"/>
      <c r="B58" s="112"/>
      <c r="C58" s="112"/>
      <c r="D58" s="128"/>
      <c r="E58" s="150"/>
      <c r="F58" s="220"/>
      <c r="G58" s="239"/>
      <c r="H58" s="220"/>
    </row>
    <row r="59" spans="1:8" ht="12.75" hidden="1">
      <c r="A59" s="116"/>
      <c r="B59" s="116"/>
      <c r="C59" s="116"/>
      <c r="D59" s="114"/>
      <c r="E59" s="150"/>
      <c r="F59" s="220"/>
      <c r="G59" s="239"/>
      <c r="H59" s="220"/>
    </row>
    <row r="60" spans="1:8" ht="12.75">
      <c r="A60" s="116"/>
      <c r="B60" s="108" t="s">
        <v>284</v>
      </c>
      <c r="C60" s="108"/>
      <c r="D60" s="129" t="s">
        <v>285</v>
      </c>
      <c r="E60" s="151">
        <f>E61</f>
        <v>15002</v>
      </c>
      <c r="F60" s="151">
        <f>F61</f>
        <v>0</v>
      </c>
      <c r="G60" s="151">
        <f>G61</f>
        <v>0</v>
      </c>
      <c r="H60" s="245">
        <f>H61</f>
        <v>0</v>
      </c>
    </row>
    <row r="61" spans="1:8" ht="38.25">
      <c r="A61" s="116"/>
      <c r="B61" s="116"/>
      <c r="C61" s="116" t="s">
        <v>239</v>
      </c>
      <c r="D61" s="114" t="s">
        <v>240</v>
      </c>
      <c r="E61" s="150">
        <v>15002</v>
      </c>
      <c r="F61" s="220"/>
      <c r="G61" s="239"/>
      <c r="H61" s="220"/>
    </row>
    <row r="62" spans="1:8" ht="12.75" hidden="1">
      <c r="A62" s="116"/>
      <c r="B62" s="116"/>
      <c r="C62" s="116"/>
      <c r="D62" s="114"/>
      <c r="E62" s="150"/>
      <c r="F62" s="220"/>
      <c r="G62" s="239"/>
      <c r="H62" s="220"/>
    </row>
    <row r="63" spans="1:8" ht="12.75">
      <c r="A63" s="104" t="s">
        <v>286</v>
      </c>
      <c r="B63" s="104"/>
      <c r="C63" s="104"/>
      <c r="D63" s="106" t="s">
        <v>287</v>
      </c>
      <c r="E63" s="152">
        <f>E66+E70</f>
        <v>20000</v>
      </c>
      <c r="F63" s="152">
        <f>F66+F70</f>
        <v>608514</v>
      </c>
      <c r="G63" s="152">
        <f>G66+G70</f>
        <v>0</v>
      </c>
      <c r="H63" s="244">
        <f>H66+H70</f>
        <v>608514</v>
      </c>
    </row>
    <row r="64" spans="1:8" ht="12.75" hidden="1">
      <c r="A64" s="119"/>
      <c r="B64" s="119"/>
      <c r="C64" s="119"/>
      <c r="D64" s="120"/>
      <c r="E64" s="151"/>
      <c r="F64" s="220"/>
      <c r="G64" s="240"/>
      <c r="H64" s="225"/>
    </row>
    <row r="65" spans="1:8" ht="12.75" hidden="1">
      <c r="A65" s="119"/>
      <c r="B65" s="119"/>
      <c r="C65" s="119"/>
      <c r="D65" s="129"/>
      <c r="E65" s="151"/>
      <c r="F65" s="220"/>
      <c r="G65" s="240"/>
      <c r="H65" s="225"/>
    </row>
    <row r="66" spans="1:8" ht="12.75">
      <c r="A66" s="119"/>
      <c r="B66" s="119" t="s">
        <v>288</v>
      </c>
      <c r="C66" s="119"/>
      <c r="D66" s="110" t="s">
        <v>289</v>
      </c>
      <c r="E66" s="153">
        <f>E68+E67+E69</f>
        <v>20000</v>
      </c>
      <c r="F66" s="153">
        <f>F68+F67+F69</f>
        <v>608514</v>
      </c>
      <c r="G66" s="153">
        <f>G68+G67+G69</f>
        <v>0</v>
      </c>
      <c r="H66" s="246">
        <f>H68+H67+H69</f>
        <v>608514</v>
      </c>
    </row>
    <row r="67" spans="1:8" ht="31.5" customHeight="1" hidden="1">
      <c r="A67" s="130"/>
      <c r="B67" s="130"/>
      <c r="C67" s="130"/>
      <c r="D67" s="131"/>
      <c r="E67" s="155"/>
      <c r="F67" s="220"/>
      <c r="G67" s="240"/>
      <c r="H67" s="225"/>
    </row>
    <row r="68" spans="1:8" ht="25.5">
      <c r="A68" s="121"/>
      <c r="B68" s="122"/>
      <c r="C68" s="122" t="s">
        <v>252</v>
      </c>
      <c r="D68" s="114" t="s">
        <v>233</v>
      </c>
      <c r="E68" s="150">
        <v>0</v>
      </c>
      <c r="F68" s="220">
        <f>G68+H68</f>
        <v>608514</v>
      </c>
      <c r="G68" s="240"/>
      <c r="H68" s="220">
        <v>608514</v>
      </c>
    </row>
    <row r="69" spans="1:8" ht="42" customHeight="1">
      <c r="A69" s="121"/>
      <c r="B69" s="122"/>
      <c r="C69" s="122" t="s">
        <v>253</v>
      </c>
      <c r="D69" s="114" t="s">
        <v>290</v>
      </c>
      <c r="E69" s="150">
        <v>20000</v>
      </c>
      <c r="F69" s="220"/>
      <c r="G69" s="240"/>
      <c r="H69" s="220"/>
    </row>
    <row r="70" spans="1:8" ht="12.75" hidden="1">
      <c r="A70" s="108"/>
      <c r="B70" s="108"/>
      <c r="C70" s="108"/>
      <c r="D70" s="110"/>
      <c r="E70" s="151"/>
      <c r="F70" s="220"/>
      <c r="G70" s="240"/>
      <c r="H70" s="220"/>
    </row>
    <row r="71" spans="1:8" ht="36.75" customHeight="1" hidden="1">
      <c r="A71" s="116"/>
      <c r="B71" s="116"/>
      <c r="C71" s="116"/>
      <c r="D71" s="114"/>
      <c r="E71" s="150"/>
      <c r="F71" s="220"/>
      <c r="G71" s="240"/>
      <c r="H71" s="220"/>
    </row>
    <row r="72" spans="1:8" ht="36">
      <c r="A72" s="104" t="s">
        <v>291</v>
      </c>
      <c r="B72" s="104"/>
      <c r="C72" s="104"/>
      <c r="D72" s="132" t="s">
        <v>292</v>
      </c>
      <c r="E72" s="156">
        <f>E73+E76+E90+E103+E108+E111</f>
        <v>5549292</v>
      </c>
      <c r="F72" s="156">
        <f>F73+F76+F90+F103+F108+F111</f>
        <v>5260475</v>
      </c>
      <c r="G72" s="156">
        <f>G73+G76+G90+G103+G108+G111</f>
        <v>5260475</v>
      </c>
      <c r="H72" s="247">
        <f>H73+H76+H90+H103+H108+H111</f>
        <v>0</v>
      </c>
    </row>
    <row r="73" spans="1:8" ht="18.75" customHeight="1">
      <c r="A73" s="108"/>
      <c r="B73" s="108" t="s">
        <v>293</v>
      </c>
      <c r="C73" s="108"/>
      <c r="D73" s="110" t="s">
        <v>294</v>
      </c>
      <c r="E73" s="157">
        <f>E74+E75</f>
        <v>110</v>
      </c>
      <c r="F73" s="157">
        <f>F74+F75</f>
        <v>110</v>
      </c>
      <c r="G73" s="157">
        <f>G74+G75</f>
        <v>110</v>
      </c>
      <c r="H73" s="248">
        <f>H74+H75</f>
        <v>0</v>
      </c>
    </row>
    <row r="74" spans="1:8" ht="28.5" customHeight="1">
      <c r="A74" s="116"/>
      <c r="B74" s="116"/>
      <c r="C74" s="116" t="s">
        <v>295</v>
      </c>
      <c r="D74" s="114" t="s">
        <v>296</v>
      </c>
      <c r="E74" s="150">
        <v>100</v>
      </c>
      <c r="F74" s="222">
        <f>G74+H74</f>
        <v>100</v>
      </c>
      <c r="G74" s="239">
        <v>100</v>
      </c>
      <c r="H74" s="220"/>
    </row>
    <row r="75" spans="1:8" ht="15.75" customHeight="1">
      <c r="A75" s="116"/>
      <c r="B75" s="116"/>
      <c r="C75" s="116" t="s">
        <v>266</v>
      </c>
      <c r="D75" s="114" t="s">
        <v>267</v>
      </c>
      <c r="E75" s="150">
        <v>10</v>
      </c>
      <c r="F75" s="222">
        <f>G75+H75</f>
        <v>10</v>
      </c>
      <c r="G75" s="239">
        <v>10</v>
      </c>
      <c r="H75" s="220"/>
    </row>
    <row r="76" spans="1:8" ht="48" customHeight="1">
      <c r="A76" s="108"/>
      <c r="B76" s="108" t="s">
        <v>297</v>
      </c>
      <c r="C76" s="125"/>
      <c r="D76" s="110" t="s">
        <v>298</v>
      </c>
      <c r="E76" s="157">
        <f>SUM(E77:E89)</f>
        <v>1549239</v>
      </c>
      <c r="F76" s="157">
        <f>SUM(F77:F89)</f>
        <v>1479099</v>
      </c>
      <c r="G76" s="157">
        <f>SUM(G77:G89)</f>
        <v>1479099</v>
      </c>
      <c r="H76" s="248">
        <f>SUM(H77:H89)</f>
        <v>0</v>
      </c>
    </row>
    <row r="77" spans="1:8" ht="12.75">
      <c r="A77" s="116"/>
      <c r="B77" s="116"/>
      <c r="C77" s="116" t="s">
        <v>299</v>
      </c>
      <c r="D77" s="114" t="s">
        <v>300</v>
      </c>
      <c r="E77" s="150">
        <v>1268224</v>
      </c>
      <c r="F77" s="222">
        <f>G77+H77</f>
        <v>1237760</v>
      </c>
      <c r="G77" s="239">
        <v>1237760</v>
      </c>
      <c r="H77" s="220"/>
    </row>
    <row r="78" spans="1:8" ht="12.75">
      <c r="A78" s="116"/>
      <c r="B78" s="116"/>
      <c r="C78" s="116" t="s">
        <v>301</v>
      </c>
      <c r="D78" s="114" t="s">
        <v>302</v>
      </c>
      <c r="E78" s="150">
        <v>125717</v>
      </c>
      <c r="F78" s="222">
        <f aca="true" t="shared" si="2" ref="F78:F107">G78+H78</f>
        <v>95320</v>
      </c>
      <c r="G78" s="239">
        <v>95320</v>
      </c>
      <c r="H78" s="220"/>
    </row>
    <row r="79" spans="1:8" ht="12.75">
      <c r="A79" s="116"/>
      <c r="B79" s="116"/>
      <c r="C79" s="116" t="s">
        <v>303</v>
      </c>
      <c r="D79" s="114" t="s">
        <v>304</v>
      </c>
      <c r="E79" s="150">
        <v>137480</v>
      </c>
      <c r="F79" s="222">
        <f t="shared" si="2"/>
        <v>131109</v>
      </c>
      <c r="G79" s="239">
        <v>131109</v>
      </c>
      <c r="H79" s="220"/>
    </row>
    <row r="80" spans="1:8" ht="12.75">
      <c r="A80" s="116"/>
      <c r="B80" s="116"/>
      <c r="C80" s="116" t="s">
        <v>305</v>
      </c>
      <c r="D80" s="114" t="s">
        <v>306</v>
      </c>
      <c r="E80" s="150">
        <v>5900</v>
      </c>
      <c r="F80" s="222">
        <f t="shared" si="2"/>
        <v>5900</v>
      </c>
      <c r="G80" s="239">
        <v>5900</v>
      </c>
      <c r="H80" s="220"/>
    </row>
    <row r="81" spans="1:8" ht="12.75" hidden="1">
      <c r="A81" s="116"/>
      <c r="B81" s="116"/>
      <c r="C81" s="116"/>
      <c r="D81" s="114"/>
      <c r="E81" s="150"/>
      <c r="F81" s="222">
        <f t="shared" si="2"/>
        <v>0</v>
      </c>
      <c r="G81" s="239"/>
      <c r="H81" s="220"/>
    </row>
    <row r="82" spans="1:8" ht="12.75" hidden="1">
      <c r="A82" s="116"/>
      <c r="B82" s="116"/>
      <c r="C82" s="116"/>
      <c r="D82" s="114"/>
      <c r="E82" s="150"/>
      <c r="F82" s="222">
        <f t="shared" si="2"/>
        <v>0</v>
      </c>
      <c r="G82" s="239"/>
      <c r="H82" s="220"/>
    </row>
    <row r="83" spans="1:8" ht="12.75" hidden="1">
      <c r="A83" s="116"/>
      <c r="B83" s="116"/>
      <c r="C83" s="116"/>
      <c r="D83" s="114"/>
      <c r="E83" s="150"/>
      <c r="F83" s="222">
        <f t="shared" si="2"/>
        <v>0</v>
      </c>
      <c r="G83" s="239"/>
      <c r="H83" s="220"/>
    </row>
    <row r="84" spans="1:8" ht="32.25" customHeight="1">
      <c r="A84" s="116"/>
      <c r="B84" s="116"/>
      <c r="C84" s="116" t="s">
        <v>260</v>
      </c>
      <c r="D84" s="114" t="s">
        <v>307</v>
      </c>
      <c r="E84" s="150">
        <v>1000</v>
      </c>
      <c r="F84" s="222">
        <f t="shared" si="2"/>
        <v>0</v>
      </c>
      <c r="G84" s="239"/>
      <c r="H84" s="220"/>
    </row>
    <row r="85" spans="1:8" ht="12.75">
      <c r="A85" s="116"/>
      <c r="B85" s="116"/>
      <c r="C85" s="116" t="s">
        <v>308</v>
      </c>
      <c r="D85" s="114" t="s">
        <v>309</v>
      </c>
      <c r="E85" s="150">
        <v>1000</v>
      </c>
      <c r="F85" s="222">
        <f t="shared" si="2"/>
        <v>1000</v>
      </c>
      <c r="G85" s="239">
        <v>1000</v>
      </c>
      <c r="H85" s="220"/>
    </row>
    <row r="86" spans="1:8" ht="12.75" hidden="1">
      <c r="A86" s="116"/>
      <c r="B86" s="116"/>
      <c r="C86" s="116"/>
      <c r="D86" s="114"/>
      <c r="E86" s="150"/>
      <c r="F86" s="222">
        <f t="shared" si="2"/>
        <v>0</v>
      </c>
      <c r="G86" s="239"/>
      <c r="H86" s="220"/>
    </row>
    <row r="87" spans="1:8" ht="12.75">
      <c r="A87" s="116"/>
      <c r="B87" s="116"/>
      <c r="C87" s="116" t="s">
        <v>237</v>
      </c>
      <c r="D87" s="114" t="s">
        <v>238</v>
      </c>
      <c r="E87" s="150">
        <v>100</v>
      </c>
      <c r="F87" s="222">
        <f t="shared" si="2"/>
        <v>10</v>
      </c>
      <c r="G87" s="239">
        <v>10</v>
      </c>
      <c r="H87" s="220"/>
    </row>
    <row r="88" spans="1:8" ht="15.75" customHeight="1">
      <c r="A88" s="116"/>
      <c r="B88" s="116"/>
      <c r="C88" s="116" t="s">
        <v>266</v>
      </c>
      <c r="D88" s="114" t="s">
        <v>267</v>
      </c>
      <c r="E88" s="150">
        <v>5000</v>
      </c>
      <c r="F88" s="222">
        <f t="shared" si="2"/>
        <v>8000</v>
      </c>
      <c r="G88" s="239">
        <v>8000</v>
      </c>
      <c r="H88" s="220"/>
    </row>
    <row r="89" spans="1:8" ht="15.75" customHeight="1">
      <c r="A89" s="116"/>
      <c r="B89" s="116"/>
      <c r="C89" s="116" t="s">
        <v>310</v>
      </c>
      <c r="D89" s="114" t="s">
        <v>311</v>
      </c>
      <c r="E89" s="150">
        <v>4818</v>
      </c>
      <c r="F89" s="222">
        <f t="shared" si="2"/>
        <v>0</v>
      </c>
      <c r="G89" s="239"/>
      <c r="H89" s="220"/>
    </row>
    <row r="90" spans="1:8" ht="48" customHeight="1">
      <c r="A90" s="108"/>
      <c r="B90" s="108" t="s">
        <v>312</v>
      </c>
      <c r="C90" s="108"/>
      <c r="D90" s="110" t="s">
        <v>313</v>
      </c>
      <c r="E90" s="151">
        <f>SUM(E91:E102)</f>
        <v>2012653</v>
      </c>
      <c r="F90" s="151">
        <f>SUM(F91:F102)</f>
        <v>2011604</v>
      </c>
      <c r="G90" s="151">
        <f>SUM(G91:G102)</f>
        <v>2011604</v>
      </c>
      <c r="H90" s="245">
        <f>SUM(H91:H102)</f>
        <v>0</v>
      </c>
    </row>
    <row r="91" spans="1:8" ht="12.75">
      <c r="A91" s="116"/>
      <c r="B91" s="116"/>
      <c r="C91" s="116" t="s">
        <v>299</v>
      </c>
      <c r="D91" s="114" t="s">
        <v>300</v>
      </c>
      <c r="E91" s="150">
        <v>1030005</v>
      </c>
      <c r="F91" s="222">
        <f t="shared" si="2"/>
        <v>1258913</v>
      </c>
      <c r="G91" s="239">
        <v>1258913</v>
      </c>
      <c r="H91" s="220"/>
    </row>
    <row r="92" spans="1:8" ht="12.75">
      <c r="A92" s="116"/>
      <c r="B92" s="116"/>
      <c r="C92" s="116" t="s">
        <v>301</v>
      </c>
      <c r="D92" s="114" t="s">
        <v>302</v>
      </c>
      <c r="E92" s="150">
        <v>673203</v>
      </c>
      <c r="F92" s="222">
        <f t="shared" si="2"/>
        <v>444750</v>
      </c>
      <c r="G92" s="239">
        <v>444750</v>
      </c>
      <c r="H92" s="220"/>
    </row>
    <row r="93" spans="1:8" ht="12.75">
      <c r="A93" s="116"/>
      <c r="B93" s="116"/>
      <c r="C93" s="116" t="s">
        <v>303</v>
      </c>
      <c r="D93" s="114" t="s">
        <v>304</v>
      </c>
      <c r="E93" s="150">
        <v>8462</v>
      </c>
      <c r="F93" s="222">
        <f t="shared" si="2"/>
        <v>7577</v>
      </c>
      <c r="G93" s="239">
        <v>7577</v>
      </c>
      <c r="H93" s="220"/>
    </row>
    <row r="94" spans="1:8" ht="12.75">
      <c r="A94" s="116"/>
      <c r="B94" s="116"/>
      <c r="C94" s="116" t="s">
        <v>305</v>
      </c>
      <c r="D94" s="114" t="s">
        <v>306</v>
      </c>
      <c r="E94" s="150">
        <v>126315</v>
      </c>
      <c r="F94" s="222">
        <f t="shared" si="2"/>
        <v>122816</v>
      </c>
      <c r="G94" s="239">
        <v>122816</v>
      </c>
      <c r="H94" s="220"/>
    </row>
    <row r="95" spans="1:8" ht="12.75">
      <c r="A95" s="116"/>
      <c r="B95" s="116"/>
      <c r="C95" s="116" t="s">
        <v>314</v>
      </c>
      <c r="D95" s="114" t="s">
        <v>315</v>
      </c>
      <c r="E95" s="150">
        <v>8478</v>
      </c>
      <c r="F95" s="222">
        <f t="shared" si="2"/>
        <v>5526</v>
      </c>
      <c r="G95" s="239">
        <v>5526</v>
      </c>
      <c r="H95" s="220"/>
    </row>
    <row r="96" spans="1:8" ht="12.75">
      <c r="A96" s="116"/>
      <c r="B96" s="116"/>
      <c r="C96" s="116" t="s">
        <v>316</v>
      </c>
      <c r="D96" s="114" t="s">
        <v>317</v>
      </c>
      <c r="E96" s="150"/>
      <c r="F96" s="222">
        <f t="shared" si="2"/>
        <v>0</v>
      </c>
      <c r="G96" s="239"/>
      <c r="H96" s="220"/>
    </row>
    <row r="97" spans="1:8" ht="12.75">
      <c r="A97" s="116"/>
      <c r="B97" s="116"/>
      <c r="C97" s="116" t="s">
        <v>318</v>
      </c>
      <c r="D97" s="114" t="s">
        <v>319</v>
      </c>
      <c r="E97" s="150">
        <v>46690</v>
      </c>
      <c r="F97" s="222">
        <f t="shared" si="2"/>
        <v>32022</v>
      </c>
      <c r="G97" s="239">
        <v>32022</v>
      </c>
      <c r="H97" s="220"/>
    </row>
    <row r="98" spans="1:8" ht="12.75">
      <c r="A98" s="116"/>
      <c r="B98" s="116"/>
      <c r="C98" s="116" t="s">
        <v>320</v>
      </c>
      <c r="D98" s="114" t="s">
        <v>321</v>
      </c>
      <c r="E98" s="150"/>
      <c r="F98" s="222">
        <f t="shared" si="2"/>
        <v>0</v>
      </c>
      <c r="G98" s="239"/>
      <c r="H98" s="220"/>
    </row>
    <row r="99" spans="1:8" ht="25.5">
      <c r="A99" s="116"/>
      <c r="B99" s="116"/>
      <c r="C99" s="116" t="s">
        <v>260</v>
      </c>
      <c r="D99" s="114" t="s">
        <v>307</v>
      </c>
      <c r="E99" s="150">
        <v>500</v>
      </c>
      <c r="F99" s="222">
        <f t="shared" si="2"/>
        <v>0</v>
      </c>
      <c r="G99" s="239"/>
      <c r="H99" s="220"/>
    </row>
    <row r="100" spans="1:8" ht="12.75">
      <c r="A100" s="116"/>
      <c r="B100" s="116"/>
      <c r="C100" s="116" t="s">
        <v>308</v>
      </c>
      <c r="D100" s="114" t="s">
        <v>309</v>
      </c>
      <c r="E100" s="150">
        <v>100000</v>
      </c>
      <c r="F100" s="222">
        <f t="shared" si="2"/>
        <v>121000</v>
      </c>
      <c r="G100" s="239">
        <v>121000</v>
      </c>
      <c r="H100" s="220"/>
    </row>
    <row r="101" spans="1:8" ht="12.75">
      <c r="A101" s="116"/>
      <c r="B101" s="116"/>
      <c r="C101" s="116" t="s">
        <v>237</v>
      </c>
      <c r="D101" s="114" t="s">
        <v>238</v>
      </c>
      <c r="E101" s="150">
        <v>9000</v>
      </c>
      <c r="F101" s="222">
        <f t="shared" si="2"/>
        <v>6000</v>
      </c>
      <c r="G101" s="239">
        <v>6000</v>
      </c>
      <c r="H101" s="220"/>
    </row>
    <row r="102" spans="1:8" ht="12.75">
      <c r="A102" s="116"/>
      <c r="B102" s="116"/>
      <c r="C102" s="116" t="s">
        <v>266</v>
      </c>
      <c r="D102" s="114" t="s">
        <v>267</v>
      </c>
      <c r="E102" s="150">
        <v>10000</v>
      </c>
      <c r="F102" s="222">
        <f t="shared" si="2"/>
        <v>13000</v>
      </c>
      <c r="G102" s="239">
        <v>13000</v>
      </c>
      <c r="H102" s="220"/>
    </row>
    <row r="103" spans="1:8" ht="25.5">
      <c r="A103" s="108"/>
      <c r="B103" s="108" t="s">
        <v>322</v>
      </c>
      <c r="C103" s="108"/>
      <c r="D103" s="110" t="s">
        <v>323</v>
      </c>
      <c r="E103" s="153">
        <f>E104+E106+E105</f>
        <v>199500</v>
      </c>
      <c r="F103" s="153">
        <f>F104+F106+F105+F107</f>
        <v>217000</v>
      </c>
      <c r="G103" s="153">
        <f>G104+G106+G105+G107</f>
        <v>217000</v>
      </c>
      <c r="H103" s="246">
        <f>H104+H106+H105</f>
        <v>0</v>
      </c>
    </row>
    <row r="104" spans="1:8" ht="12.75">
      <c r="A104" s="116"/>
      <c r="B104" s="116"/>
      <c r="C104" s="116" t="s">
        <v>324</v>
      </c>
      <c r="D104" s="114" t="s">
        <v>325</v>
      </c>
      <c r="E104" s="150">
        <v>45300</v>
      </c>
      <c r="F104" s="222">
        <f t="shared" si="2"/>
        <v>42000</v>
      </c>
      <c r="G104" s="239">
        <v>42000</v>
      </c>
      <c r="H104" s="220"/>
    </row>
    <row r="105" spans="1:8" ht="12.75">
      <c r="A105" s="116"/>
      <c r="B105" s="116"/>
      <c r="C105" s="116" t="s">
        <v>326</v>
      </c>
      <c r="D105" s="114" t="s">
        <v>327</v>
      </c>
      <c r="E105" s="150">
        <v>28200</v>
      </c>
      <c r="F105" s="221">
        <f t="shared" si="2"/>
        <v>34000</v>
      </c>
      <c r="G105" s="239">
        <v>34000</v>
      </c>
      <c r="H105" s="220"/>
    </row>
    <row r="106" spans="1:8" ht="12.75">
      <c r="A106" s="116"/>
      <c r="B106" s="116"/>
      <c r="C106" s="116" t="s">
        <v>328</v>
      </c>
      <c r="D106" s="114" t="s">
        <v>329</v>
      </c>
      <c r="E106" s="150">
        <v>126000</v>
      </c>
      <c r="F106" s="220">
        <f t="shared" si="2"/>
        <v>126000</v>
      </c>
      <c r="G106" s="239">
        <v>126000</v>
      </c>
      <c r="H106" s="220"/>
    </row>
    <row r="107" spans="1:8" ht="25.5">
      <c r="A107" s="116"/>
      <c r="B107" s="116"/>
      <c r="C107" s="116" t="s">
        <v>260</v>
      </c>
      <c r="D107" s="114" t="s">
        <v>307</v>
      </c>
      <c r="E107" s="150"/>
      <c r="F107" s="220">
        <f t="shared" si="2"/>
        <v>15000</v>
      </c>
      <c r="G107" s="239">
        <v>15000</v>
      </c>
      <c r="H107" s="220"/>
    </row>
    <row r="108" spans="1:8" ht="12.75">
      <c r="A108" s="108"/>
      <c r="B108" s="108" t="s">
        <v>330</v>
      </c>
      <c r="C108" s="108"/>
      <c r="D108" s="110" t="s">
        <v>331</v>
      </c>
      <c r="E108" s="153">
        <f>E109+E110</f>
        <v>2755</v>
      </c>
      <c r="F108" s="153">
        <f>F109+F110</f>
        <v>0</v>
      </c>
      <c r="G108" s="153">
        <f>G109+G110</f>
        <v>0</v>
      </c>
      <c r="H108" s="246">
        <f>H109+H110</f>
        <v>0</v>
      </c>
    </row>
    <row r="109" spans="1:8" ht="12.75" hidden="1">
      <c r="A109" s="116"/>
      <c r="B109" s="116"/>
      <c r="C109" s="116"/>
      <c r="D109" s="114"/>
      <c r="E109" s="150"/>
      <c r="F109" s="221"/>
      <c r="G109" s="239"/>
      <c r="H109" s="220"/>
    </row>
    <row r="110" spans="1:8" ht="18.75" customHeight="1">
      <c r="A110" s="116"/>
      <c r="B110" s="116"/>
      <c r="C110" s="116" t="s">
        <v>310</v>
      </c>
      <c r="D110" s="114" t="s">
        <v>311</v>
      </c>
      <c r="E110" s="150">
        <v>2755</v>
      </c>
      <c r="F110" s="221"/>
      <c r="G110" s="239"/>
      <c r="H110" s="220"/>
    </row>
    <row r="111" spans="1:8" ht="28.5" customHeight="1">
      <c r="A111" s="108"/>
      <c r="B111" s="108" t="s">
        <v>332</v>
      </c>
      <c r="C111" s="108"/>
      <c r="D111" s="110" t="s">
        <v>333</v>
      </c>
      <c r="E111" s="151">
        <f>E112+E113</f>
        <v>1785035</v>
      </c>
      <c r="F111" s="151">
        <f>F112+F113</f>
        <v>1552662</v>
      </c>
      <c r="G111" s="151">
        <f>G112+G113</f>
        <v>1552662</v>
      </c>
      <c r="H111" s="245">
        <f>H112+H113</f>
        <v>0</v>
      </c>
    </row>
    <row r="112" spans="1:8" ht="12.75">
      <c r="A112" s="116"/>
      <c r="B112" s="116"/>
      <c r="C112" s="116" t="s">
        <v>334</v>
      </c>
      <c r="D112" s="114" t="s">
        <v>335</v>
      </c>
      <c r="E112" s="150">
        <v>1774472</v>
      </c>
      <c r="F112" s="221">
        <f>G112+H112</f>
        <v>1552562</v>
      </c>
      <c r="G112" s="239">
        <v>1552562</v>
      </c>
      <c r="H112" s="220"/>
    </row>
    <row r="113" spans="1:8" ht="12.75">
      <c r="A113" s="116"/>
      <c r="B113" s="116"/>
      <c r="C113" s="116" t="s">
        <v>336</v>
      </c>
      <c r="D113" s="114" t="s">
        <v>337</v>
      </c>
      <c r="E113" s="150">
        <v>10563</v>
      </c>
      <c r="F113" s="221">
        <f>G113+H113</f>
        <v>100</v>
      </c>
      <c r="G113" s="239">
        <v>100</v>
      </c>
      <c r="H113" s="220"/>
    </row>
    <row r="114" spans="1:8" ht="12.75">
      <c r="A114" s="104" t="s">
        <v>338</v>
      </c>
      <c r="B114" s="104"/>
      <c r="C114" s="124"/>
      <c r="D114" s="106" t="s">
        <v>339</v>
      </c>
      <c r="E114" s="152">
        <f>E115+E119+E121+E123</f>
        <v>14158493</v>
      </c>
      <c r="F114" s="152">
        <f>F115+F119+F121+F123</f>
        <v>13516476</v>
      </c>
      <c r="G114" s="152">
        <f>G115+G119+G121+G123</f>
        <v>13516476</v>
      </c>
      <c r="H114" s="244">
        <f>H115+H119+H121+H123</f>
        <v>0</v>
      </c>
    </row>
    <row r="115" spans="1:8" ht="25.5">
      <c r="A115" s="108"/>
      <c r="B115" s="108" t="s">
        <v>340</v>
      </c>
      <c r="C115" s="125"/>
      <c r="D115" s="110" t="s">
        <v>341</v>
      </c>
      <c r="E115" s="151">
        <f>E116</f>
        <v>9540518</v>
      </c>
      <c r="F115" s="151">
        <f>F116</f>
        <v>9114383</v>
      </c>
      <c r="G115" s="151">
        <f>G116</f>
        <v>9114383</v>
      </c>
      <c r="H115" s="245">
        <f>H116</f>
        <v>0</v>
      </c>
    </row>
    <row r="116" spans="1:8" ht="12.75">
      <c r="A116" s="116"/>
      <c r="B116" s="116"/>
      <c r="C116" s="116" t="s">
        <v>342</v>
      </c>
      <c r="D116" s="114" t="s">
        <v>343</v>
      </c>
      <c r="E116" s="150">
        <v>9540518</v>
      </c>
      <c r="F116" s="221">
        <f>G116+H116</f>
        <v>9114383</v>
      </c>
      <c r="G116" s="241">
        <v>9114383</v>
      </c>
      <c r="H116" s="221"/>
    </row>
    <row r="117" spans="1:8" ht="12.75" hidden="1">
      <c r="A117" s="116"/>
      <c r="B117" s="112"/>
      <c r="C117" s="112"/>
      <c r="D117" s="128"/>
      <c r="E117" s="150"/>
      <c r="F117" s="221">
        <f aca="true" t="shared" si="3" ref="F117:F176">G117+H117</f>
        <v>0</v>
      </c>
      <c r="G117" s="241"/>
      <c r="H117" s="221"/>
    </row>
    <row r="118" spans="1:8" ht="12.75" hidden="1">
      <c r="A118" s="116"/>
      <c r="B118" s="116"/>
      <c r="C118" s="116"/>
      <c r="D118" s="114"/>
      <c r="E118" s="150"/>
      <c r="F118" s="221">
        <f t="shared" si="3"/>
        <v>0</v>
      </c>
      <c r="G118" s="241"/>
      <c r="H118" s="221"/>
    </row>
    <row r="119" spans="1:8" ht="12.75">
      <c r="A119" s="108"/>
      <c r="B119" s="108" t="s">
        <v>344</v>
      </c>
      <c r="C119" s="108"/>
      <c r="D119" s="110" t="s">
        <v>345</v>
      </c>
      <c r="E119" s="151">
        <f>E120</f>
        <v>4299300</v>
      </c>
      <c r="F119" s="151">
        <f>F120</f>
        <v>4244537</v>
      </c>
      <c r="G119" s="151">
        <f>G120</f>
        <v>4244537</v>
      </c>
      <c r="H119" s="245">
        <f>H120</f>
        <v>0</v>
      </c>
    </row>
    <row r="120" spans="1:8" ht="12.75">
      <c r="A120" s="116"/>
      <c r="B120" s="116"/>
      <c r="C120" s="116" t="s">
        <v>342</v>
      </c>
      <c r="D120" s="114" t="s">
        <v>343</v>
      </c>
      <c r="E120" s="150">
        <v>4299300</v>
      </c>
      <c r="F120" s="221">
        <f t="shared" si="3"/>
        <v>4244537</v>
      </c>
      <c r="G120" s="241">
        <v>4244537</v>
      </c>
      <c r="H120" s="221"/>
    </row>
    <row r="121" spans="1:8" ht="12.75">
      <c r="A121" s="108"/>
      <c r="B121" s="108" t="s">
        <v>346</v>
      </c>
      <c r="C121" s="108"/>
      <c r="D121" s="110" t="s">
        <v>347</v>
      </c>
      <c r="E121" s="151">
        <f>E122</f>
        <v>15000</v>
      </c>
      <c r="F121" s="151">
        <f>F122</f>
        <v>20000</v>
      </c>
      <c r="G121" s="151">
        <f>G122</f>
        <v>20000</v>
      </c>
      <c r="H121" s="245">
        <f>H122</f>
        <v>0</v>
      </c>
    </row>
    <row r="122" spans="1:8" ht="12.75">
      <c r="A122" s="116"/>
      <c r="B122" s="116"/>
      <c r="C122" s="116" t="s">
        <v>348</v>
      </c>
      <c r="D122" s="114" t="s">
        <v>349</v>
      </c>
      <c r="E122" s="150">
        <v>15000</v>
      </c>
      <c r="F122" s="221">
        <f t="shared" si="3"/>
        <v>20000</v>
      </c>
      <c r="G122" s="241">
        <v>20000</v>
      </c>
      <c r="H122" s="221"/>
    </row>
    <row r="123" spans="1:8" ht="12.75">
      <c r="A123" s="108"/>
      <c r="B123" s="108" t="s">
        <v>350</v>
      </c>
      <c r="C123" s="108"/>
      <c r="D123" s="110" t="s">
        <v>351</v>
      </c>
      <c r="E123" s="151">
        <f>E124</f>
        <v>303675</v>
      </c>
      <c r="F123" s="151">
        <f>F124</f>
        <v>137556</v>
      </c>
      <c r="G123" s="151">
        <f>G124</f>
        <v>137556</v>
      </c>
      <c r="H123" s="245">
        <f>H124</f>
        <v>0</v>
      </c>
    </row>
    <row r="124" spans="1:8" ht="12.75">
      <c r="A124" s="116"/>
      <c r="B124" s="116"/>
      <c r="C124" s="116" t="s">
        <v>342</v>
      </c>
      <c r="D124" s="114" t="s">
        <v>343</v>
      </c>
      <c r="E124" s="150">
        <v>303675</v>
      </c>
      <c r="F124" s="221">
        <f t="shared" si="3"/>
        <v>137556</v>
      </c>
      <c r="G124" s="241">
        <v>137556</v>
      </c>
      <c r="H124" s="221"/>
    </row>
    <row r="125" spans="1:8" ht="12.75">
      <c r="A125" s="104" t="s">
        <v>352</v>
      </c>
      <c r="B125" s="104"/>
      <c r="C125" s="104"/>
      <c r="D125" s="106" t="s">
        <v>353</v>
      </c>
      <c r="E125" s="152">
        <f>E126+E139+E143+E145</f>
        <v>618524</v>
      </c>
      <c r="F125" s="152">
        <f>F126+F139+F143+F145</f>
        <v>217400</v>
      </c>
      <c r="G125" s="152">
        <f>G126+G139+G143+G145</f>
        <v>217400</v>
      </c>
      <c r="H125" s="244">
        <f>H126+H139+H143+H145</f>
        <v>0</v>
      </c>
    </row>
    <row r="126" spans="1:8" ht="12.75">
      <c r="A126" s="108"/>
      <c r="B126" s="108" t="s">
        <v>354</v>
      </c>
      <c r="C126" s="108"/>
      <c r="D126" s="110" t="s">
        <v>355</v>
      </c>
      <c r="E126" s="151">
        <f>SUM(E129:E138)</f>
        <v>338532</v>
      </c>
      <c r="F126" s="151">
        <f>SUM(F128:F138)</f>
        <v>300</v>
      </c>
      <c r="G126" s="151">
        <f>SUM(G128:G138)</f>
        <v>300</v>
      </c>
      <c r="H126" s="245">
        <f>SUM(H128:H138)</f>
        <v>0</v>
      </c>
    </row>
    <row r="127" spans="1:8" ht="12.75" hidden="1">
      <c r="A127" s="112"/>
      <c r="B127" s="112"/>
      <c r="C127" s="116"/>
      <c r="D127" s="133"/>
      <c r="E127" s="150"/>
      <c r="F127" s="221">
        <f t="shared" si="3"/>
        <v>0</v>
      </c>
      <c r="G127" s="241"/>
      <c r="H127" s="221"/>
    </row>
    <row r="128" spans="1:8" ht="12.75">
      <c r="A128" s="112"/>
      <c r="B128" s="112"/>
      <c r="C128" s="116" t="s">
        <v>364</v>
      </c>
      <c r="D128" s="133" t="s">
        <v>379</v>
      </c>
      <c r="E128" s="150"/>
      <c r="F128" s="221">
        <f>G128+H128</f>
        <v>100</v>
      </c>
      <c r="G128" s="241">
        <v>100</v>
      </c>
      <c r="H128" s="221"/>
    </row>
    <row r="129" spans="1:8" ht="12.75">
      <c r="A129" s="112"/>
      <c r="B129" s="112"/>
      <c r="C129" s="116" t="s">
        <v>348</v>
      </c>
      <c r="D129" s="133" t="s">
        <v>349</v>
      </c>
      <c r="E129" s="150">
        <v>100</v>
      </c>
      <c r="F129" s="221">
        <f t="shared" si="3"/>
        <v>100</v>
      </c>
      <c r="G129" s="241">
        <v>100</v>
      </c>
      <c r="H129" s="221"/>
    </row>
    <row r="130" spans="1:8" ht="12.75">
      <c r="A130" s="112"/>
      <c r="B130" s="112"/>
      <c r="C130" s="116" t="s">
        <v>276</v>
      </c>
      <c r="D130" s="133" t="s">
        <v>277</v>
      </c>
      <c r="E130" s="150">
        <v>100</v>
      </c>
      <c r="F130" s="221">
        <f t="shared" si="3"/>
        <v>100</v>
      </c>
      <c r="G130" s="241">
        <v>100</v>
      </c>
      <c r="H130" s="221"/>
    </row>
    <row r="131" spans="1:8" ht="25.5">
      <c r="A131" s="112"/>
      <c r="B131" s="112"/>
      <c r="C131" s="116" t="s">
        <v>356</v>
      </c>
      <c r="D131" s="114" t="s">
        <v>357</v>
      </c>
      <c r="E131" s="150">
        <v>12000</v>
      </c>
      <c r="F131" s="221">
        <f t="shared" si="3"/>
        <v>0</v>
      </c>
      <c r="G131" s="241"/>
      <c r="H131" s="221"/>
    </row>
    <row r="132" spans="1:8" ht="12.75" hidden="1">
      <c r="A132" s="116"/>
      <c r="B132" s="116"/>
      <c r="C132" s="116"/>
      <c r="D132" s="114"/>
      <c r="E132" s="150">
        <f>F132+G132</f>
        <v>0</v>
      </c>
      <c r="F132" s="221">
        <f t="shared" si="3"/>
        <v>0</v>
      </c>
      <c r="G132" s="241"/>
      <c r="H132" s="221"/>
    </row>
    <row r="133" spans="1:8" ht="12.75" hidden="1">
      <c r="A133" s="116"/>
      <c r="B133" s="116"/>
      <c r="C133" s="113"/>
      <c r="D133" s="114"/>
      <c r="E133" s="150">
        <f>F133+G133</f>
        <v>0</v>
      </c>
      <c r="F133" s="221">
        <f t="shared" si="3"/>
        <v>0</v>
      </c>
      <c r="G133" s="241"/>
      <c r="H133" s="221"/>
    </row>
    <row r="134" spans="1:8" ht="12.75" hidden="1">
      <c r="A134" s="116"/>
      <c r="B134" s="112"/>
      <c r="C134" s="113"/>
      <c r="D134" s="118"/>
      <c r="E134" s="150">
        <f>F134+G134</f>
        <v>0</v>
      </c>
      <c r="F134" s="221">
        <f t="shared" si="3"/>
        <v>0</v>
      </c>
      <c r="G134" s="241"/>
      <c r="H134" s="221"/>
    </row>
    <row r="135" spans="1:8" ht="12.75" hidden="1">
      <c r="A135" s="116"/>
      <c r="B135" s="116"/>
      <c r="C135" s="113"/>
      <c r="D135" s="114"/>
      <c r="E135" s="150">
        <f>F135+G135</f>
        <v>0</v>
      </c>
      <c r="F135" s="221">
        <f t="shared" si="3"/>
        <v>0</v>
      </c>
      <c r="G135" s="241"/>
      <c r="H135" s="221"/>
    </row>
    <row r="136" spans="1:8" ht="27" customHeight="1" hidden="1">
      <c r="A136" s="116"/>
      <c r="B136" s="116"/>
      <c r="C136" s="113"/>
      <c r="D136" s="114"/>
      <c r="E136" s="150"/>
      <c r="F136" s="221"/>
      <c r="G136" s="241"/>
      <c r="H136" s="221"/>
    </row>
    <row r="137" spans="1:8" ht="42" customHeight="1">
      <c r="A137" s="116"/>
      <c r="B137" s="116"/>
      <c r="C137" s="113">
        <v>6260</v>
      </c>
      <c r="D137" s="114" t="s">
        <v>359</v>
      </c>
      <c r="E137" s="150">
        <v>20000</v>
      </c>
      <c r="F137" s="221">
        <f t="shared" si="3"/>
        <v>0</v>
      </c>
      <c r="G137" s="241"/>
      <c r="H137" s="221"/>
    </row>
    <row r="138" spans="1:8" ht="24" customHeight="1">
      <c r="A138" s="116"/>
      <c r="B138" s="116"/>
      <c r="C138" s="113">
        <v>6298</v>
      </c>
      <c r="D138" s="114" t="s">
        <v>233</v>
      </c>
      <c r="E138" s="150">
        <v>306332</v>
      </c>
      <c r="F138" s="221">
        <f t="shared" si="3"/>
        <v>0</v>
      </c>
      <c r="G138" s="241"/>
      <c r="H138" s="221"/>
    </row>
    <row r="139" spans="1:8" ht="12.75">
      <c r="A139" s="108"/>
      <c r="B139" s="108" t="s">
        <v>360</v>
      </c>
      <c r="C139" s="109"/>
      <c r="D139" s="110" t="s">
        <v>361</v>
      </c>
      <c r="E139" s="151">
        <f>E140+E142</f>
        <v>100</v>
      </c>
      <c r="F139" s="151">
        <f>F140+F142</f>
        <v>100</v>
      </c>
      <c r="G139" s="151">
        <f>G140+G142</f>
        <v>100</v>
      </c>
      <c r="H139" s="245">
        <f>H140+H142</f>
        <v>0</v>
      </c>
    </row>
    <row r="140" spans="1:8" ht="12.75">
      <c r="A140" s="116"/>
      <c r="B140" s="116"/>
      <c r="C140" s="116" t="s">
        <v>276</v>
      </c>
      <c r="D140" s="133" t="s">
        <v>277</v>
      </c>
      <c r="E140" s="150">
        <v>100</v>
      </c>
      <c r="F140" s="221">
        <f t="shared" si="3"/>
        <v>100</v>
      </c>
      <c r="G140" s="241">
        <v>100</v>
      </c>
      <c r="H140" s="221"/>
    </row>
    <row r="141" spans="1:8" ht="12.75" hidden="1">
      <c r="A141" s="116"/>
      <c r="B141" s="116"/>
      <c r="C141" s="116"/>
      <c r="D141" s="114"/>
      <c r="E141" s="150">
        <f>F141+G141</f>
        <v>0</v>
      </c>
      <c r="F141" s="221">
        <f t="shared" si="3"/>
        <v>0</v>
      </c>
      <c r="G141" s="241"/>
      <c r="H141" s="221"/>
    </row>
    <row r="142" spans="1:8" ht="12.75" hidden="1">
      <c r="A142" s="116"/>
      <c r="B142" s="116"/>
      <c r="C142" s="116"/>
      <c r="D142" s="114"/>
      <c r="E142" s="150"/>
      <c r="F142" s="221"/>
      <c r="G142" s="241"/>
      <c r="H142" s="221"/>
    </row>
    <row r="143" spans="1:8" ht="12.75">
      <c r="A143" s="108"/>
      <c r="B143" s="108" t="s">
        <v>362</v>
      </c>
      <c r="C143" s="108"/>
      <c r="D143" s="110" t="s">
        <v>363</v>
      </c>
      <c r="E143" s="153">
        <f>E144</f>
        <v>279100</v>
      </c>
      <c r="F143" s="153">
        <f>F144</f>
        <v>217000</v>
      </c>
      <c r="G143" s="153">
        <f>G144</f>
        <v>217000</v>
      </c>
      <c r="H143" s="246">
        <f>H144</f>
        <v>0</v>
      </c>
    </row>
    <row r="144" spans="1:8" ht="12.75">
      <c r="A144" s="116"/>
      <c r="B144" s="116"/>
      <c r="C144" s="116" t="s">
        <v>364</v>
      </c>
      <c r="D144" s="133" t="s">
        <v>365</v>
      </c>
      <c r="E144" s="150">
        <v>279100</v>
      </c>
      <c r="F144" s="221">
        <f t="shared" si="3"/>
        <v>217000</v>
      </c>
      <c r="G144" s="241">
        <v>217000</v>
      </c>
      <c r="H144" s="221"/>
    </row>
    <row r="145" spans="1:8" ht="12.75">
      <c r="A145" s="108"/>
      <c r="B145" s="108" t="s">
        <v>366</v>
      </c>
      <c r="C145" s="108"/>
      <c r="D145" s="110" t="s">
        <v>236</v>
      </c>
      <c r="E145" s="151">
        <f>SUM(E146:E148)</f>
        <v>792</v>
      </c>
      <c r="F145" s="151">
        <f>SUM(F146:F148)</f>
        <v>0</v>
      </c>
      <c r="G145" s="151">
        <f>SUM(G146:G148)</f>
        <v>0</v>
      </c>
      <c r="H145" s="245">
        <f>SUM(H146:H148)</f>
        <v>0</v>
      </c>
    </row>
    <row r="146" spans="1:8" ht="25.5">
      <c r="A146" s="116"/>
      <c r="B146" s="116"/>
      <c r="C146" s="116" t="s">
        <v>356</v>
      </c>
      <c r="D146" s="114" t="s">
        <v>357</v>
      </c>
      <c r="E146" s="150">
        <v>792</v>
      </c>
      <c r="F146" s="221">
        <f t="shared" si="3"/>
        <v>0</v>
      </c>
      <c r="G146" s="241"/>
      <c r="H146" s="221"/>
    </row>
    <row r="147" spans="1:8" ht="25.5">
      <c r="A147" s="116"/>
      <c r="B147" s="116"/>
      <c r="C147" s="116" t="s">
        <v>367</v>
      </c>
      <c r="D147" s="114" t="s">
        <v>368</v>
      </c>
      <c r="E147" s="150">
        <v>0</v>
      </c>
      <c r="F147" s="221">
        <f t="shared" si="3"/>
        <v>0</v>
      </c>
      <c r="G147" s="241"/>
      <c r="H147" s="221"/>
    </row>
    <row r="148" spans="1:8" ht="25.5">
      <c r="A148" s="116"/>
      <c r="B148" s="116"/>
      <c r="C148" s="116" t="s">
        <v>369</v>
      </c>
      <c r="D148" s="114" t="s">
        <v>358</v>
      </c>
      <c r="E148" s="150">
        <v>0</v>
      </c>
      <c r="F148" s="221">
        <f t="shared" si="3"/>
        <v>0</v>
      </c>
      <c r="G148" s="241"/>
      <c r="H148" s="221"/>
    </row>
    <row r="149" spans="1:8" ht="12.75">
      <c r="A149" s="104" t="s">
        <v>370</v>
      </c>
      <c r="B149" s="104"/>
      <c r="C149" s="105"/>
      <c r="D149" s="106" t="s">
        <v>371</v>
      </c>
      <c r="E149" s="152">
        <f>E150+E156</f>
        <v>20000</v>
      </c>
      <c r="F149" s="152">
        <f>F150+F156</f>
        <v>143275</v>
      </c>
      <c r="G149" s="152">
        <f>G150+G156</f>
        <v>0</v>
      </c>
      <c r="H149" s="244">
        <f>H150+H156</f>
        <v>143275</v>
      </c>
    </row>
    <row r="150" spans="1:8" ht="12.75">
      <c r="A150" s="108"/>
      <c r="B150" s="108" t="s">
        <v>372</v>
      </c>
      <c r="C150" s="109"/>
      <c r="D150" s="110" t="s">
        <v>373</v>
      </c>
      <c r="E150" s="151">
        <f>E152+E153+E151</f>
        <v>20000</v>
      </c>
      <c r="F150" s="151">
        <f>F152+F153+F151</f>
        <v>143275</v>
      </c>
      <c r="G150" s="151">
        <f>G152+G153+G151</f>
        <v>0</v>
      </c>
      <c r="H150" s="245">
        <f>H152+H153+H151</f>
        <v>143275</v>
      </c>
    </row>
    <row r="151" spans="1:8" ht="38.25">
      <c r="A151" s="127"/>
      <c r="B151" s="127"/>
      <c r="C151" s="134">
        <v>6260</v>
      </c>
      <c r="D151" s="135" t="s">
        <v>374</v>
      </c>
      <c r="E151" s="150">
        <v>20000</v>
      </c>
      <c r="F151" s="220">
        <f t="shared" si="3"/>
        <v>0</v>
      </c>
      <c r="G151" s="239"/>
      <c r="H151" s="220"/>
    </row>
    <row r="152" spans="1:8" ht="25.5">
      <c r="A152" s="116"/>
      <c r="B152" s="112"/>
      <c r="C152" s="113">
        <v>6290</v>
      </c>
      <c r="D152" s="114" t="s">
        <v>233</v>
      </c>
      <c r="E152" s="150">
        <v>0</v>
      </c>
      <c r="F152" s="220">
        <f t="shared" si="3"/>
        <v>143275</v>
      </c>
      <c r="G152" s="239"/>
      <c r="H152" s="220">
        <v>143275</v>
      </c>
    </row>
    <row r="153" spans="1:8" ht="12.75" hidden="1">
      <c r="A153" s="116"/>
      <c r="B153" s="116"/>
      <c r="C153" s="113"/>
      <c r="D153" s="114"/>
      <c r="E153" s="150"/>
      <c r="F153" s="221">
        <f t="shared" si="3"/>
        <v>0</v>
      </c>
      <c r="G153" s="241"/>
      <c r="H153" s="221"/>
    </row>
    <row r="154" spans="1:8" ht="12.75" hidden="1">
      <c r="A154" s="116"/>
      <c r="B154" s="116"/>
      <c r="C154" s="113"/>
      <c r="D154" s="114"/>
      <c r="E154" s="150"/>
      <c r="F154" s="221">
        <f t="shared" si="3"/>
        <v>0</v>
      </c>
      <c r="G154" s="241"/>
      <c r="H154" s="221"/>
    </row>
    <row r="155" spans="1:8" ht="12.75" hidden="1">
      <c r="A155" s="116"/>
      <c r="B155" s="116"/>
      <c r="C155" s="113"/>
      <c r="D155" s="114"/>
      <c r="E155" s="150"/>
      <c r="F155" s="221">
        <f t="shared" si="3"/>
        <v>0</v>
      </c>
      <c r="G155" s="241"/>
      <c r="H155" s="221"/>
    </row>
    <row r="156" spans="1:8" ht="12.75" hidden="1">
      <c r="A156" s="108"/>
      <c r="B156" s="108"/>
      <c r="C156" s="136"/>
      <c r="D156" s="110"/>
      <c r="E156" s="151"/>
      <c r="F156" s="221">
        <f t="shared" si="3"/>
        <v>0</v>
      </c>
      <c r="G156" s="241"/>
      <c r="H156" s="221"/>
    </row>
    <row r="157" spans="1:8" ht="12.75" hidden="1">
      <c r="A157" s="116"/>
      <c r="B157" s="116"/>
      <c r="C157" s="116"/>
      <c r="D157" s="114"/>
      <c r="E157" s="150"/>
      <c r="F157" s="221">
        <f t="shared" si="3"/>
        <v>0</v>
      </c>
      <c r="G157" s="241"/>
      <c r="H157" s="221"/>
    </row>
    <row r="158" spans="1:8" ht="12.75">
      <c r="A158" s="104" t="s">
        <v>375</v>
      </c>
      <c r="B158" s="104"/>
      <c r="C158" s="104"/>
      <c r="D158" s="106" t="s">
        <v>376</v>
      </c>
      <c r="E158" s="152">
        <f>E159+E161+E165+E168+E173+E179+E181+E183</f>
        <v>5281773</v>
      </c>
      <c r="F158" s="152">
        <f>F159+F161+F165+F168+F173+F179+F181+F183+F171</f>
        <v>4703813</v>
      </c>
      <c r="G158" s="152">
        <f>G159+G161+G165+G168+G173+G179+G181+G183+G171</f>
        <v>4703813</v>
      </c>
      <c r="H158" s="244">
        <f>H159+H161+H165+H168+H173+H179+H181+H183+H171</f>
        <v>0</v>
      </c>
    </row>
    <row r="159" spans="1:8" ht="12.75">
      <c r="A159" s="137"/>
      <c r="B159" s="119" t="s">
        <v>377</v>
      </c>
      <c r="C159" s="119"/>
      <c r="D159" s="120" t="s">
        <v>378</v>
      </c>
      <c r="E159" s="151">
        <f>E160</f>
        <v>1000</v>
      </c>
      <c r="F159" s="151">
        <f>F160</f>
        <v>6500</v>
      </c>
      <c r="G159" s="151">
        <f>G160</f>
        <v>6500</v>
      </c>
      <c r="H159" s="245">
        <f>H160</f>
        <v>0</v>
      </c>
    </row>
    <row r="160" spans="1:8" ht="12.75">
      <c r="A160" s="138"/>
      <c r="B160" s="122"/>
      <c r="C160" s="122" t="s">
        <v>364</v>
      </c>
      <c r="D160" s="139" t="s">
        <v>379</v>
      </c>
      <c r="E160" s="150">
        <v>1000</v>
      </c>
      <c r="F160" s="221">
        <f t="shared" si="3"/>
        <v>6500</v>
      </c>
      <c r="G160" s="241">
        <v>6500</v>
      </c>
      <c r="H160" s="221"/>
    </row>
    <row r="161" spans="1:8" ht="33" customHeight="1">
      <c r="A161" s="137"/>
      <c r="B161" s="119" t="s">
        <v>380</v>
      </c>
      <c r="C161" s="119"/>
      <c r="D161" s="120" t="s">
        <v>381</v>
      </c>
      <c r="E161" s="151">
        <f>E162+E163+E164</f>
        <v>3908642</v>
      </c>
      <c r="F161" s="151">
        <f>F162+F163+F164</f>
        <v>4289007</v>
      </c>
      <c r="G161" s="151">
        <f>G162+G163+G164</f>
        <v>4289007</v>
      </c>
      <c r="H161" s="245">
        <f>H162+H163+H164</f>
        <v>0</v>
      </c>
    </row>
    <row r="162" spans="1:8" ht="45" customHeight="1">
      <c r="A162" s="138"/>
      <c r="B162" s="122"/>
      <c r="C162" s="122" t="s">
        <v>239</v>
      </c>
      <c r="D162" s="114" t="s">
        <v>382</v>
      </c>
      <c r="E162" s="150">
        <v>3908342</v>
      </c>
      <c r="F162" s="220">
        <f t="shared" si="3"/>
        <v>4285807</v>
      </c>
      <c r="G162" s="239">
        <v>4285807</v>
      </c>
      <c r="H162" s="220"/>
    </row>
    <row r="163" spans="1:8" ht="12.75">
      <c r="A163" s="138"/>
      <c r="B163" s="122"/>
      <c r="C163" s="122" t="s">
        <v>276</v>
      </c>
      <c r="D163" s="133" t="s">
        <v>277</v>
      </c>
      <c r="E163" s="150">
        <v>300</v>
      </c>
      <c r="F163" s="220">
        <f t="shared" si="3"/>
        <v>3200</v>
      </c>
      <c r="G163" s="239">
        <v>3200</v>
      </c>
      <c r="H163" s="220"/>
    </row>
    <row r="164" spans="1:8" ht="40.5" customHeight="1" hidden="1">
      <c r="A164" s="138"/>
      <c r="B164" s="122"/>
      <c r="C164" s="122"/>
      <c r="D164" s="114"/>
      <c r="E164" s="150"/>
      <c r="F164" s="220"/>
      <c r="G164" s="239"/>
      <c r="H164" s="220"/>
    </row>
    <row r="165" spans="1:8" ht="25.5">
      <c r="A165" s="108"/>
      <c r="B165" s="108" t="s">
        <v>383</v>
      </c>
      <c r="C165" s="108"/>
      <c r="D165" s="110" t="s">
        <v>384</v>
      </c>
      <c r="E165" s="151">
        <f>E166+E167</f>
        <v>14160</v>
      </c>
      <c r="F165" s="151">
        <f>F166+F167</f>
        <v>15629</v>
      </c>
      <c r="G165" s="151">
        <f>G166+G167</f>
        <v>15629</v>
      </c>
      <c r="H165" s="245">
        <f>H166+H167</f>
        <v>0</v>
      </c>
    </row>
    <row r="166" spans="1:8" ht="39.75" customHeight="1">
      <c r="A166" s="116"/>
      <c r="B166" s="116"/>
      <c r="C166" s="116" t="s">
        <v>239</v>
      </c>
      <c r="D166" s="114" t="s">
        <v>382</v>
      </c>
      <c r="E166" s="150">
        <v>8902</v>
      </c>
      <c r="F166" s="220">
        <f t="shared" si="3"/>
        <v>2202</v>
      </c>
      <c r="G166" s="239">
        <v>2202</v>
      </c>
      <c r="H166" s="220"/>
    </row>
    <row r="167" spans="1:8" ht="26.25" customHeight="1">
      <c r="A167" s="116"/>
      <c r="B167" s="116"/>
      <c r="C167" s="116" t="s">
        <v>356</v>
      </c>
      <c r="D167" s="114" t="s">
        <v>385</v>
      </c>
      <c r="E167" s="150">
        <v>5258</v>
      </c>
      <c r="F167" s="220">
        <f t="shared" si="3"/>
        <v>13427</v>
      </c>
      <c r="G167" s="239">
        <v>13427</v>
      </c>
      <c r="H167" s="220"/>
    </row>
    <row r="168" spans="1:8" ht="12.75">
      <c r="A168" s="108"/>
      <c r="B168" s="108" t="s">
        <v>386</v>
      </c>
      <c r="C168" s="108"/>
      <c r="D168" s="110" t="s">
        <v>387</v>
      </c>
      <c r="E168" s="151">
        <f>E169+E170</f>
        <v>510836</v>
      </c>
      <c r="F168" s="151">
        <f>F169+F170</f>
        <v>187654</v>
      </c>
      <c r="G168" s="151">
        <f>G169+G170</f>
        <v>187654</v>
      </c>
      <c r="H168" s="245">
        <f>H169+H170</f>
        <v>0</v>
      </c>
    </row>
    <row r="169" spans="1:8" ht="42" customHeight="1">
      <c r="A169" s="116"/>
      <c r="B169" s="116"/>
      <c r="C169" s="116" t="s">
        <v>239</v>
      </c>
      <c r="D169" s="114" t="s">
        <v>382</v>
      </c>
      <c r="E169" s="150">
        <v>96275</v>
      </c>
      <c r="F169" s="220">
        <f t="shared" si="3"/>
        <v>0</v>
      </c>
      <c r="G169" s="239"/>
      <c r="H169" s="220"/>
    </row>
    <row r="170" spans="1:8" ht="27" customHeight="1">
      <c r="A170" s="116"/>
      <c r="B170" s="116"/>
      <c r="C170" s="116" t="s">
        <v>356</v>
      </c>
      <c r="D170" s="114" t="s">
        <v>385</v>
      </c>
      <c r="E170" s="228">
        <v>414561</v>
      </c>
      <c r="F170" s="229">
        <f t="shared" si="3"/>
        <v>187654</v>
      </c>
      <c r="G170" s="242">
        <v>187654</v>
      </c>
      <c r="H170" s="220"/>
    </row>
    <row r="171" spans="1:8" ht="24" customHeight="1">
      <c r="A171" s="116"/>
      <c r="B171" s="108" t="s">
        <v>540</v>
      </c>
      <c r="C171" s="108"/>
      <c r="D171" s="110" t="s">
        <v>541</v>
      </c>
      <c r="E171" s="245"/>
      <c r="F171" s="245">
        <f>F172</f>
        <v>95199</v>
      </c>
      <c r="G171" s="285">
        <f>G172</f>
        <v>95199</v>
      </c>
      <c r="H171" s="245">
        <f>H172</f>
        <v>0</v>
      </c>
    </row>
    <row r="172" spans="1:8" ht="27.75" customHeight="1">
      <c r="A172" s="116"/>
      <c r="B172" s="116"/>
      <c r="C172" s="116" t="s">
        <v>356</v>
      </c>
      <c r="D172" s="114" t="s">
        <v>385</v>
      </c>
      <c r="E172" s="231"/>
      <c r="F172" s="220">
        <f>G172+H172</f>
        <v>95199</v>
      </c>
      <c r="G172" s="239">
        <v>95199</v>
      </c>
      <c r="H172" s="220"/>
    </row>
    <row r="173" spans="1:8" ht="12.75">
      <c r="A173" s="108"/>
      <c r="B173" s="108" t="s">
        <v>388</v>
      </c>
      <c r="C173" s="108"/>
      <c r="D173" s="110" t="s">
        <v>389</v>
      </c>
      <c r="E173" s="230">
        <f>SUM(E174:E178)</f>
        <v>118031</v>
      </c>
      <c r="F173" s="230">
        <f>SUM(F174:F178)</f>
        <v>108824</v>
      </c>
      <c r="G173" s="230">
        <f>SUM(G174:G178)</f>
        <v>108824</v>
      </c>
      <c r="H173" s="245">
        <f>SUM(H174:H178)</f>
        <v>0</v>
      </c>
    </row>
    <row r="174" spans="1:8" ht="12.75">
      <c r="A174" s="116"/>
      <c r="B174" s="116"/>
      <c r="C174" s="116" t="s">
        <v>348</v>
      </c>
      <c r="D174" s="114" t="s">
        <v>349</v>
      </c>
      <c r="E174" s="150">
        <v>100</v>
      </c>
      <c r="F174" s="220">
        <f t="shared" si="3"/>
        <v>1000</v>
      </c>
      <c r="G174" s="239">
        <v>1000</v>
      </c>
      <c r="H174" s="220"/>
    </row>
    <row r="175" spans="1:8" ht="12.75">
      <c r="A175" s="116"/>
      <c r="B175" s="116"/>
      <c r="C175" s="116" t="s">
        <v>276</v>
      </c>
      <c r="D175" s="133" t="s">
        <v>277</v>
      </c>
      <c r="E175" s="150">
        <v>100</v>
      </c>
      <c r="F175" s="220">
        <f t="shared" si="3"/>
        <v>1000</v>
      </c>
      <c r="G175" s="239">
        <v>1000</v>
      </c>
      <c r="H175" s="220"/>
    </row>
    <row r="176" spans="1:8" ht="25.5">
      <c r="A176" s="116"/>
      <c r="B176" s="116"/>
      <c r="C176" s="116" t="s">
        <v>356</v>
      </c>
      <c r="D176" s="114" t="s">
        <v>385</v>
      </c>
      <c r="E176" s="150">
        <v>117831</v>
      </c>
      <c r="F176" s="220">
        <f t="shared" si="3"/>
        <v>106824</v>
      </c>
      <c r="G176" s="239">
        <v>106824</v>
      </c>
      <c r="H176" s="220"/>
    </row>
    <row r="177" spans="1:8" ht="12.75" hidden="1">
      <c r="A177" s="116"/>
      <c r="B177" s="116"/>
      <c r="C177" s="116"/>
      <c r="D177" s="114"/>
      <c r="E177" s="150"/>
      <c r="F177" s="220"/>
      <c r="G177" s="239"/>
      <c r="H177" s="220"/>
    </row>
    <row r="178" spans="1:8" ht="12.75" hidden="1">
      <c r="A178" s="116"/>
      <c r="B178" s="116"/>
      <c r="C178" s="116"/>
      <c r="D178" s="114"/>
      <c r="E178" s="150"/>
      <c r="F178" s="220"/>
      <c r="G178" s="239"/>
      <c r="H178" s="220"/>
    </row>
    <row r="179" spans="1:8" ht="15.75" customHeight="1">
      <c r="A179" s="108"/>
      <c r="B179" s="108" t="s">
        <v>390</v>
      </c>
      <c r="C179" s="108"/>
      <c r="D179" s="110" t="s">
        <v>391</v>
      </c>
      <c r="E179" s="151">
        <f>E180</f>
        <v>100</v>
      </c>
      <c r="F179" s="151">
        <f>F180</f>
        <v>1000</v>
      </c>
      <c r="G179" s="151">
        <f>G180</f>
        <v>1000</v>
      </c>
      <c r="H179" s="245">
        <f>H180</f>
        <v>0</v>
      </c>
    </row>
    <row r="180" spans="1:8" ht="12.75">
      <c r="A180" s="116"/>
      <c r="B180" s="116"/>
      <c r="C180" s="116" t="s">
        <v>364</v>
      </c>
      <c r="D180" s="139" t="s">
        <v>379</v>
      </c>
      <c r="E180" s="150">
        <v>100</v>
      </c>
      <c r="F180" s="220">
        <f>G180+H180</f>
        <v>1000</v>
      </c>
      <c r="G180" s="239">
        <v>1000</v>
      </c>
      <c r="H180" s="220"/>
    </row>
    <row r="181" spans="1:8" ht="12.75" hidden="1">
      <c r="A181" s="108"/>
      <c r="B181" s="108"/>
      <c r="C181" s="108"/>
      <c r="D181" s="120"/>
      <c r="E181" s="151"/>
      <c r="F181" s="220"/>
      <c r="G181" s="239"/>
      <c r="H181" s="220"/>
    </row>
    <row r="182" spans="1:8" ht="39" customHeight="1" hidden="1">
      <c r="A182" s="116"/>
      <c r="B182" s="116"/>
      <c r="C182" s="116"/>
      <c r="D182" s="114"/>
      <c r="E182" s="150"/>
      <c r="F182" s="221"/>
      <c r="G182" s="241"/>
      <c r="H182" s="221"/>
    </row>
    <row r="183" spans="1:8" ht="12.75">
      <c r="A183" s="108"/>
      <c r="B183" s="108" t="s">
        <v>392</v>
      </c>
      <c r="C183" s="108"/>
      <c r="D183" s="110" t="s">
        <v>236</v>
      </c>
      <c r="E183" s="151">
        <f>SUM(E184:E189)</f>
        <v>729004</v>
      </c>
      <c r="F183" s="151">
        <f>SUM(F184:F189)</f>
        <v>0</v>
      </c>
      <c r="G183" s="151">
        <f>SUM(G184:G189)</f>
        <v>0</v>
      </c>
      <c r="H183" s="245">
        <f>SUM(H184:H189)</f>
        <v>0</v>
      </c>
    </row>
    <row r="184" spans="1:8" ht="36.75" customHeight="1">
      <c r="A184" s="112"/>
      <c r="B184" s="112"/>
      <c r="C184" s="127" t="s">
        <v>393</v>
      </c>
      <c r="D184" s="140" t="s">
        <v>394</v>
      </c>
      <c r="E184" s="150">
        <v>264156</v>
      </c>
      <c r="F184" s="221">
        <f>G184+H184</f>
        <v>0</v>
      </c>
      <c r="G184" s="241"/>
      <c r="H184" s="221"/>
    </row>
    <row r="185" spans="1:8" ht="25.5">
      <c r="A185" s="116"/>
      <c r="B185" s="116"/>
      <c r="C185" s="116" t="s">
        <v>356</v>
      </c>
      <c r="D185" s="114" t="s">
        <v>357</v>
      </c>
      <c r="E185" s="150">
        <v>448000</v>
      </c>
      <c r="F185" s="221">
        <f aca="true" t="shared" si="4" ref="F185:F217">G185+H185</f>
        <v>0</v>
      </c>
      <c r="G185" s="241"/>
      <c r="H185" s="221"/>
    </row>
    <row r="186" spans="1:8" ht="12.75" hidden="1">
      <c r="A186" s="116"/>
      <c r="B186" s="116"/>
      <c r="C186" s="116"/>
      <c r="D186" s="114"/>
      <c r="E186" s="150"/>
      <c r="F186" s="221">
        <f t="shared" si="4"/>
        <v>0</v>
      </c>
      <c r="G186" s="241"/>
      <c r="H186" s="221"/>
    </row>
    <row r="187" spans="1:8" ht="12.75" hidden="1">
      <c r="A187" s="116"/>
      <c r="B187" s="116"/>
      <c r="C187" s="116"/>
      <c r="D187" s="114"/>
      <c r="E187" s="150"/>
      <c r="F187" s="221">
        <f t="shared" si="4"/>
        <v>0</v>
      </c>
      <c r="G187" s="241"/>
      <c r="H187" s="221"/>
    </row>
    <row r="188" spans="1:8" ht="12.75" hidden="1">
      <c r="A188" s="116"/>
      <c r="B188" s="116"/>
      <c r="C188" s="116"/>
      <c r="D188" s="114"/>
      <c r="E188" s="150"/>
      <c r="F188" s="221">
        <f t="shared" si="4"/>
        <v>0</v>
      </c>
      <c r="G188" s="241"/>
      <c r="H188" s="221"/>
    </row>
    <row r="189" spans="1:8" ht="25.5">
      <c r="A189" s="116"/>
      <c r="B189" s="116"/>
      <c r="C189" s="116" t="s">
        <v>395</v>
      </c>
      <c r="D189" s="114" t="s">
        <v>396</v>
      </c>
      <c r="E189" s="150">
        <v>16848</v>
      </c>
      <c r="F189" s="221">
        <f t="shared" si="4"/>
        <v>0</v>
      </c>
      <c r="G189" s="241"/>
      <c r="H189" s="221"/>
    </row>
    <row r="190" spans="1:8" ht="12.75">
      <c r="A190" s="104" t="s">
        <v>397</v>
      </c>
      <c r="B190" s="104"/>
      <c r="C190" s="104"/>
      <c r="D190" s="106" t="s">
        <v>398</v>
      </c>
      <c r="E190" s="152">
        <f>E191</f>
        <v>207870</v>
      </c>
      <c r="F190" s="152">
        <f>F191</f>
        <v>60005</v>
      </c>
      <c r="G190" s="152">
        <f>G191</f>
        <v>60005</v>
      </c>
      <c r="H190" s="244">
        <f>H191</f>
        <v>0</v>
      </c>
    </row>
    <row r="191" spans="1:8" ht="12.75">
      <c r="A191" s="108"/>
      <c r="B191" s="108" t="s">
        <v>399</v>
      </c>
      <c r="C191" s="108"/>
      <c r="D191" s="110" t="s">
        <v>236</v>
      </c>
      <c r="E191" s="151">
        <f>E192+E193</f>
        <v>207870</v>
      </c>
      <c r="F191" s="151">
        <f>F192+F193</f>
        <v>60005</v>
      </c>
      <c r="G191" s="151">
        <f>G192+G193</f>
        <v>60005</v>
      </c>
      <c r="H191" s="245">
        <f>H192+H193</f>
        <v>0</v>
      </c>
    </row>
    <row r="192" spans="1:8" ht="12.75">
      <c r="A192" s="116"/>
      <c r="B192" s="116"/>
      <c r="C192" s="116" t="s">
        <v>400</v>
      </c>
      <c r="D192" s="139" t="s">
        <v>401</v>
      </c>
      <c r="E192" s="150">
        <v>198528</v>
      </c>
      <c r="F192" s="220">
        <f t="shared" si="4"/>
        <v>57308</v>
      </c>
      <c r="G192" s="239">
        <v>57308</v>
      </c>
      <c r="H192" s="220"/>
    </row>
    <row r="193" spans="1:8" ht="12.75">
      <c r="A193" s="116"/>
      <c r="B193" s="116"/>
      <c r="C193" s="116" t="s">
        <v>402</v>
      </c>
      <c r="D193" s="139" t="s">
        <v>401</v>
      </c>
      <c r="E193" s="150">
        <v>9342</v>
      </c>
      <c r="F193" s="220">
        <f t="shared" si="4"/>
        <v>2697</v>
      </c>
      <c r="G193" s="239">
        <v>2697</v>
      </c>
      <c r="H193" s="220"/>
    </row>
    <row r="194" spans="1:8" ht="12.75">
      <c r="A194" s="104" t="s">
        <v>403</v>
      </c>
      <c r="B194" s="104"/>
      <c r="C194" s="104"/>
      <c r="D194" s="106" t="s">
        <v>404</v>
      </c>
      <c r="E194" s="152">
        <f>E195+E197+E200</f>
        <v>440760</v>
      </c>
      <c r="F194" s="152">
        <f>F195+F197+F200</f>
        <v>0</v>
      </c>
      <c r="G194" s="152">
        <f>G195+G197+G200</f>
        <v>0</v>
      </c>
      <c r="H194" s="244">
        <f>H195+H197+H200</f>
        <v>0</v>
      </c>
    </row>
    <row r="195" spans="1:8" ht="12.75" hidden="1">
      <c r="A195" s="108"/>
      <c r="B195" s="108"/>
      <c r="C195" s="108"/>
      <c r="D195" s="110"/>
      <c r="E195" s="151"/>
      <c r="F195" s="151"/>
      <c r="G195" s="151"/>
      <c r="H195" s="245"/>
    </row>
    <row r="196" spans="1:8" ht="12.75" hidden="1">
      <c r="A196" s="116"/>
      <c r="B196" s="116"/>
      <c r="C196" s="116"/>
      <c r="D196" s="139"/>
      <c r="E196" s="150"/>
      <c r="F196" s="220"/>
      <c r="G196" s="239"/>
      <c r="H196" s="220"/>
    </row>
    <row r="197" spans="1:8" ht="12.75" hidden="1">
      <c r="A197" s="108"/>
      <c r="B197" s="108"/>
      <c r="C197" s="108"/>
      <c r="D197" s="120"/>
      <c r="E197" s="151"/>
      <c r="F197" s="220"/>
      <c r="G197" s="239"/>
      <c r="H197" s="220"/>
    </row>
    <row r="198" spans="1:8" ht="12.75" hidden="1">
      <c r="A198" s="116"/>
      <c r="B198" s="116"/>
      <c r="C198" s="116"/>
      <c r="D198" s="114"/>
      <c r="E198" s="150"/>
      <c r="F198" s="220"/>
      <c r="G198" s="239"/>
      <c r="H198" s="220"/>
    </row>
    <row r="199" spans="1:8" ht="12.75" hidden="1">
      <c r="A199" s="116"/>
      <c r="B199" s="116"/>
      <c r="C199" s="116"/>
      <c r="D199" s="139"/>
      <c r="E199" s="150"/>
      <c r="F199" s="220"/>
      <c r="G199" s="239"/>
      <c r="H199" s="220"/>
    </row>
    <row r="200" spans="1:8" ht="12.75">
      <c r="A200" s="108"/>
      <c r="B200" s="108" t="s">
        <v>405</v>
      </c>
      <c r="C200" s="108"/>
      <c r="D200" s="110" t="s">
        <v>406</v>
      </c>
      <c r="E200" s="151">
        <f>E201</f>
        <v>440760</v>
      </c>
      <c r="F200" s="220">
        <f t="shared" si="4"/>
        <v>0</v>
      </c>
      <c r="G200" s="239"/>
      <c r="H200" s="220"/>
    </row>
    <row r="201" spans="1:8" ht="25.5">
      <c r="A201" s="116"/>
      <c r="B201" s="116"/>
      <c r="C201" s="116" t="s">
        <v>356</v>
      </c>
      <c r="D201" s="114" t="s">
        <v>357</v>
      </c>
      <c r="E201" s="150">
        <v>440760</v>
      </c>
      <c r="F201" s="220">
        <f t="shared" si="4"/>
        <v>0</v>
      </c>
      <c r="G201" s="239"/>
      <c r="H201" s="220"/>
    </row>
    <row r="202" spans="1:8" ht="12.75">
      <c r="A202" s="104" t="s">
        <v>407</v>
      </c>
      <c r="B202" s="104"/>
      <c r="C202" s="104"/>
      <c r="D202" s="106" t="s">
        <v>408</v>
      </c>
      <c r="E202" s="152">
        <f>E203</f>
        <v>0</v>
      </c>
      <c r="F202" s="152">
        <f>F203</f>
        <v>255000</v>
      </c>
      <c r="G202" s="152">
        <f>G203</f>
        <v>0</v>
      </c>
      <c r="H202" s="244">
        <f>H203</f>
        <v>255000</v>
      </c>
    </row>
    <row r="203" spans="1:8" ht="12.75">
      <c r="A203" s="108"/>
      <c r="B203" s="108" t="s">
        <v>539</v>
      </c>
      <c r="C203" s="108"/>
      <c r="D203" s="261" t="s">
        <v>524</v>
      </c>
      <c r="E203" s="151">
        <f>E204</f>
        <v>0</v>
      </c>
      <c r="F203" s="220">
        <f>F204</f>
        <v>255000</v>
      </c>
      <c r="G203" s="239"/>
      <c r="H203" s="220">
        <f>I203+J203+H204</f>
        <v>255000</v>
      </c>
    </row>
    <row r="204" spans="1:8" ht="25.5">
      <c r="A204" s="116"/>
      <c r="B204" s="116"/>
      <c r="C204" s="116" t="s">
        <v>252</v>
      </c>
      <c r="D204" s="133" t="s">
        <v>233</v>
      </c>
      <c r="E204" s="150"/>
      <c r="F204" s="220">
        <f t="shared" si="4"/>
        <v>255000</v>
      </c>
      <c r="G204" s="239"/>
      <c r="H204" s="220">
        <v>255000</v>
      </c>
    </row>
    <row r="205" spans="1:8" ht="12.75">
      <c r="A205" s="141" t="s">
        <v>409</v>
      </c>
      <c r="B205" s="104"/>
      <c r="C205" s="104"/>
      <c r="D205" s="106" t="s">
        <v>410</v>
      </c>
      <c r="E205" s="152">
        <f>E206+E212</f>
        <v>0</v>
      </c>
      <c r="F205" s="152">
        <f>F206+F212</f>
        <v>584800</v>
      </c>
      <c r="G205" s="152">
        <f>G206+G212</f>
        <v>0</v>
      </c>
      <c r="H205" s="244">
        <f>H206+H212</f>
        <v>584800</v>
      </c>
    </row>
    <row r="206" spans="1:8" ht="12.75">
      <c r="A206" s="142"/>
      <c r="B206" s="119" t="s">
        <v>411</v>
      </c>
      <c r="C206" s="119"/>
      <c r="D206" s="120" t="s">
        <v>412</v>
      </c>
      <c r="E206" s="151">
        <f>E208+E209</f>
        <v>0</v>
      </c>
      <c r="F206" s="151">
        <f>F208+F209</f>
        <v>584800</v>
      </c>
      <c r="G206" s="151">
        <f>G208+G209</f>
        <v>0</v>
      </c>
      <c r="H206" s="245">
        <f>H208+H209</f>
        <v>584800</v>
      </c>
    </row>
    <row r="207" spans="1:8" ht="12.75" hidden="1">
      <c r="A207" s="143"/>
      <c r="B207" s="121"/>
      <c r="C207" s="122"/>
      <c r="D207" s="114"/>
      <c r="E207" s="150"/>
      <c r="F207" s="220">
        <f t="shared" si="4"/>
        <v>0</v>
      </c>
      <c r="G207" s="239"/>
      <c r="H207" s="220"/>
    </row>
    <row r="208" spans="1:8" ht="29.25" customHeight="1">
      <c r="A208" s="143"/>
      <c r="B208" s="121"/>
      <c r="C208" s="122" t="s">
        <v>251</v>
      </c>
      <c r="D208" s="114" t="s">
        <v>233</v>
      </c>
      <c r="E208" s="150">
        <v>0</v>
      </c>
      <c r="F208" s="220">
        <f t="shared" si="4"/>
        <v>584800</v>
      </c>
      <c r="G208" s="239"/>
      <c r="H208" s="220">
        <v>584800</v>
      </c>
    </row>
    <row r="209" spans="1:8" ht="23.25" customHeight="1" hidden="1">
      <c r="A209" s="143"/>
      <c r="B209" s="122"/>
      <c r="C209" s="122"/>
      <c r="D209" s="114"/>
      <c r="E209" s="150"/>
      <c r="F209" s="220"/>
      <c r="G209" s="239"/>
      <c r="H209" s="220"/>
    </row>
    <row r="210" spans="1:8" ht="12.75" hidden="1">
      <c r="A210" s="143"/>
      <c r="B210" s="122"/>
      <c r="C210" s="122"/>
      <c r="D210" s="114"/>
      <c r="E210" s="150"/>
      <c r="F210" s="220">
        <f t="shared" si="4"/>
        <v>0</v>
      </c>
      <c r="G210" s="239"/>
      <c r="H210" s="220"/>
    </row>
    <row r="211" spans="1:8" ht="12.75" hidden="1">
      <c r="A211" s="143"/>
      <c r="B211" s="122"/>
      <c r="C211" s="122"/>
      <c r="D211" s="114"/>
      <c r="E211" s="150"/>
      <c r="F211" s="220">
        <f t="shared" si="4"/>
        <v>0</v>
      </c>
      <c r="G211" s="239"/>
      <c r="H211" s="220"/>
    </row>
    <row r="212" spans="1:8" ht="12.75" hidden="1">
      <c r="A212" s="142"/>
      <c r="B212" s="119"/>
      <c r="C212" s="119"/>
      <c r="D212" s="110"/>
      <c r="E212" s="151"/>
      <c r="F212" s="220"/>
      <c r="G212" s="239"/>
      <c r="H212" s="220"/>
    </row>
    <row r="213" spans="1:8" ht="12.75" hidden="1">
      <c r="A213" s="138"/>
      <c r="B213" s="122"/>
      <c r="C213" s="122"/>
      <c r="D213" s="114"/>
      <c r="E213" s="150"/>
      <c r="F213" s="220"/>
      <c r="G213" s="239"/>
      <c r="H213" s="220"/>
    </row>
    <row r="214" spans="1:8" ht="12.75" hidden="1">
      <c r="A214" s="513"/>
      <c r="B214" s="513"/>
      <c r="C214" s="513"/>
      <c r="D214" s="513"/>
      <c r="E214" s="158"/>
      <c r="F214" s="220">
        <f t="shared" si="4"/>
        <v>0</v>
      </c>
      <c r="G214" s="243"/>
      <c r="H214" s="15"/>
    </row>
    <row r="215" spans="1:8" ht="12.75" hidden="1">
      <c r="A215" s="144"/>
      <c r="B215" s="144"/>
      <c r="C215" s="144"/>
      <c r="D215" s="144"/>
      <c r="E215" s="145"/>
      <c r="F215" s="220">
        <f t="shared" si="4"/>
        <v>0</v>
      </c>
      <c r="G215" s="243"/>
      <c r="H215" s="15"/>
    </row>
    <row r="216" spans="1:8" ht="12.75" hidden="1">
      <c r="A216" s="144"/>
      <c r="B216" s="144"/>
      <c r="C216" s="144"/>
      <c r="D216" s="144"/>
      <c r="E216" s="145"/>
      <c r="F216" s="220">
        <f t="shared" si="4"/>
        <v>0</v>
      </c>
      <c r="G216" s="243"/>
      <c r="H216" s="15"/>
    </row>
    <row r="217" spans="1:8" ht="12.75" hidden="1">
      <c r="A217" s="144"/>
      <c r="B217" s="144"/>
      <c r="C217" s="144"/>
      <c r="D217" s="144"/>
      <c r="E217" s="145"/>
      <c r="F217" s="220">
        <f t="shared" si="4"/>
        <v>0</v>
      </c>
      <c r="G217" s="243"/>
      <c r="H217" s="15"/>
    </row>
    <row r="218" spans="1:8" ht="12.75" hidden="1">
      <c r="A218" s="146"/>
      <c r="B218" s="146"/>
      <c r="C218" s="146"/>
      <c r="D218" s="146"/>
      <c r="E218" s="152"/>
      <c r="F218" s="220"/>
      <c r="G218" s="243"/>
      <c r="H218" s="15"/>
    </row>
    <row r="219" spans="1:8" ht="12.75" hidden="1">
      <c r="A219" s="147"/>
      <c r="B219" s="147"/>
      <c r="C219" s="147"/>
      <c r="D219" s="148"/>
      <c r="E219" s="151"/>
      <c r="F219" s="220"/>
      <c r="G219" s="243"/>
      <c r="H219" s="15"/>
    </row>
    <row r="220" spans="1:8" ht="12.75" hidden="1">
      <c r="A220" s="149"/>
      <c r="B220" s="149"/>
      <c r="C220" s="149"/>
      <c r="D220" s="114"/>
      <c r="E220" s="150"/>
      <c r="F220" s="220"/>
      <c r="G220" s="243"/>
      <c r="H220" s="15"/>
    </row>
    <row r="221" spans="1:8" ht="12.75">
      <c r="A221" s="514" t="s">
        <v>414</v>
      </c>
      <c r="B221" s="514"/>
      <c r="C221" s="514"/>
      <c r="D221" s="514"/>
      <c r="E221" s="152">
        <f>E7+E23+E35+E46+E55+E72+E114+E125+E149+E158+E194+E202+E205+E27+E63+E43+E190+E218</f>
        <v>30416961</v>
      </c>
      <c r="F221" s="152">
        <f>F7+F23+F35+F46+F55+F72+F114+F125+F149+F158+F194+F202+F205+F27+F63+F43+F190+F218</f>
        <v>41489786</v>
      </c>
      <c r="G221" s="152">
        <f>G7+G23+G35+G46+G55+G72+G114+G125+G149+G158+G194+G202+G205+G27+G63+G43+G190+G218</f>
        <v>23992658</v>
      </c>
      <c r="H221" s="244">
        <f>H7+H23+H35+H46+H55+H72+H114+H125+H149+H158+H194+H202+H205+H27+H63+H43+H190+H218</f>
        <v>17497128</v>
      </c>
    </row>
    <row r="222" ht="12.75">
      <c r="F222" s="226"/>
    </row>
    <row r="223" ht="12.75">
      <c r="F223" s="226"/>
    </row>
    <row r="224" spans="4:6" ht="12.75">
      <c r="D224" s="262" t="s">
        <v>544</v>
      </c>
      <c r="E224" s="263">
        <f>E221</f>
        <v>30416961</v>
      </c>
      <c r="F224" s="264">
        <f>F221</f>
        <v>41489786</v>
      </c>
    </row>
    <row r="225" spans="4:6" ht="12.75">
      <c r="D225" s="262" t="s">
        <v>545</v>
      </c>
      <c r="E225" s="263">
        <v>27009938</v>
      </c>
      <c r="F225" s="264">
        <v>23992658</v>
      </c>
    </row>
    <row r="226" spans="4:6" ht="12.75">
      <c r="D226" s="262" t="s">
        <v>546</v>
      </c>
      <c r="E226" s="263">
        <v>3407023</v>
      </c>
      <c r="F226" s="264">
        <v>17497128</v>
      </c>
    </row>
    <row r="227" ht="12.75">
      <c r="F227" s="226"/>
    </row>
    <row r="228" spans="6:7" ht="12.75">
      <c r="F228" s="523" t="s">
        <v>680</v>
      </c>
      <c r="G228" s="523"/>
    </row>
    <row r="229" ht="12.75">
      <c r="G229" s="1"/>
    </row>
    <row r="230" spans="6:7" ht="12.75">
      <c r="F230" s="523" t="s">
        <v>681</v>
      </c>
      <c r="G230" s="523"/>
    </row>
  </sheetData>
  <sheetProtection/>
  <mergeCells count="12">
    <mergeCell ref="F228:G228"/>
    <mergeCell ref="F230:G230"/>
    <mergeCell ref="A214:D214"/>
    <mergeCell ref="A221:D221"/>
    <mergeCell ref="G4:H4"/>
    <mergeCell ref="A1:F1"/>
    <mergeCell ref="A4:A5"/>
    <mergeCell ref="B4:B5"/>
    <mergeCell ref="C4:C5"/>
    <mergeCell ref="D4:D5"/>
    <mergeCell ref="F4:F5"/>
    <mergeCell ref="E4:E5"/>
  </mergeCells>
  <printOptions horizontalCentered="1"/>
  <pageMargins left="0.5511811023622047" right="0.5511811023622047" top="0.7086614173228347" bottom="0.4330708661417323" header="0.15748031496062992" footer="0.15748031496062992"/>
  <pageSetup horizontalDpi="300" verticalDpi="300" orientation="landscape" paperSize="9" scale="95" r:id="rId3"/>
  <headerFooter alignWithMargins="0">
    <oddHeader>&amp;R&amp;9Załącznik nr &amp;A
do uchwały Rady Gminy nr XXXII/274/09    
z dnia 30 grudnia 2009r.
</oddHeader>
    <oddFooter>&amp;CStrona &amp;P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2">
      <selection activeCell="J33" sqref="J33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590" t="s">
        <v>62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 ht="16.5">
      <c r="A2" s="590" t="s">
        <v>207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</row>
    <row r="3" spans="1:10" ht="13.5" customHeight="1">
      <c r="A3" s="6"/>
      <c r="B3" s="6"/>
      <c r="C3" s="6"/>
      <c r="D3" s="6"/>
      <c r="E3" s="6"/>
      <c r="F3" s="6"/>
      <c r="G3" s="6"/>
      <c r="H3" s="6"/>
      <c r="I3" s="6"/>
      <c r="J3" s="337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55" t="s">
        <v>47</v>
      </c>
    </row>
    <row r="5" spans="1:11" ht="15" customHeight="1">
      <c r="A5" s="591" t="s">
        <v>63</v>
      </c>
      <c r="B5" s="591" t="s">
        <v>0</v>
      </c>
      <c r="C5" s="589" t="s">
        <v>143</v>
      </c>
      <c r="D5" s="592" t="s">
        <v>71</v>
      </c>
      <c r="E5" s="593"/>
      <c r="F5" s="593"/>
      <c r="G5" s="594"/>
      <c r="H5" s="589" t="s">
        <v>9</v>
      </c>
      <c r="I5" s="589"/>
      <c r="J5" s="589" t="s">
        <v>147</v>
      </c>
      <c r="K5" s="589" t="s">
        <v>208</v>
      </c>
    </row>
    <row r="6" spans="1:11" ht="15" customHeight="1">
      <c r="A6" s="591"/>
      <c r="B6" s="591"/>
      <c r="C6" s="589"/>
      <c r="D6" s="589" t="s">
        <v>7</v>
      </c>
      <c r="E6" s="592" t="s">
        <v>6</v>
      </c>
      <c r="F6" s="593"/>
      <c r="G6" s="594"/>
      <c r="H6" s="589" t="s">
        <v>7</v>
      </c>
      <c r="I6" s="589" t="s">
        <v>65</v>
      </c>
      <c r="J6" s="589"/>
      <c r="K6" s="589"/>
    </row>
    <row r="7" spans="1:11" ht="15" customHeight="1">
      <c r="A7" s="591"/>
      <c r="B7" s="591"/>
      <c r="C7" s="589"/>
      <c r="D7" s="589"/>
      <c r="E7" s="595" t="s">
        <v>146</v>
      </c>
      <c r="F7" s="592" t="s">
        <v>6</v>
      </c>
      <c r="G7" s="594"/>
      <c r="H7" s="589"/>
      <c r="I7" s="589"/>
      <c r="J7" s="589"/>
      <c r="K7" s="589"/>
    </row>
    <row r="8" spans="1:11" ht="20.25" customHeight="1">
      <c r="A8" s="591"/>
      <c r="B8" s="591"/>
      <c r="C8" s="589"/>
      <c r="D8" s="589"/>
      <c r="E8" s="596"/>
      <c r="F8" s="13" t="s">
        <v>145</v>
      </c>
      <c r="G8" s="13" t="s">
        <v>144</v>
      </c>
      <c r="H8" s="589"/>
      <c r="I8" s="589"/>
      <c r="J8" s="589"/>
      <c r="K8" s="589"/>
    </row>
    <row r="9" spans="1:11" ht="14.2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21.75" customHeight="1">
      <c r="A10" s="23" t="s">
        <v>11</v>
      </c>
      <c r="B10" s="16" t="s">
        <v>12</v>
      </c>
      <c r="C10" s="406">
        <f>SUM(C12:C15)</f>
        <v>151000</v>
      </c>
      <c r="D10" s="406">
        <f aca="true" t="shared" si="0" ref="D10:J10">SUM(D12:D15)</f>
        <v>2760000</v>
      </c>
      <c r="E10" s="406">
        <f t="shared" si="0"/>
        <v>0</v>
      </c>
      <c r="F10" s="406">
        <f t="shared" si="0"/>
        <v>0</v>
      </c>
      <c r="G10" s="406">
        <f t="shared" si="0"/>
        <v>0</v>
      </c>
      <c r="H10" s="406">
        <f t="shared" si="0"/>
        <v>2760000</v>
      </c>
      <c r="I10" s="406">
        <f t="shared" si="0"/>
        <v>0</v>
      </c>
      <c r="J10" s="406">
        <f t="shared" si="0"/>
        <v>151000</v>
      </c>
      <c r="K10" s="23" t="s">
        <v>49</v>
      </c>
    </row>
    <row r="11" spans="1:11" ht="21.75" customHeight="1">
      <c r="A11" s="24"/>
      <c r="B11" s="25" t="s">
        <v>77</v>
      </c>
      <c r="C11" s="422"/>
      <c r="D11" s="422"/>
      <c r="E11" s="422"/>
      <c r="F11" s="422"/>
      <c r="G11" s="422"/>
      <c r="H11" s="422"/>
      <c r="I11" s="422"/>
      <c r="J11" s="422"/>
      <c r="K11" s="24"/>
    </row>
    <row r="12" spans="1:11" ht="21.75" customHeight="1">
      <c r="A12" s="24"/>
      <c r="B12" s="26" t="s">
        <v>655</v>
      </c>
      <c r="C12" s="422">
        <v>151000</v>
      </c>
      <c r="D12" s="422">
        <v>2760000</v>
      </c>
      <c r="E12" s="422"/>
      <c r="F12" s="422"/>
      <c r="G12" s="422"/>
      <c r="H12" s="422">
        <v>2760000</v>
      </c>
      <c r="I12" s="422"/>
      <c r="J12" s="422">
        <f>C12+D12-H12</f>
        <v>151000</v>
      </c>
      <c r="K12" s="24" t="s">
        <v>49</v>
      </c>
    </row>
    <row r="13" spans="1:11" ht="21.75" customHeight="1">
      <c r="A13" s="24"/>
      <c r="B13" s="26" t="s">
        <v>14</v>
      </c>
      <c r="C13" s="422"/>
      <c r="D13" s="422"/>
      <c r="E13" s="422"/>
      <c r="F13" s="422"/>
      <c r="G13" s="422"/>
      <c r="H13" s="422"/>
      <c r="I13" s="422"/>
      <c r="J13" s="422"/>
      <c r="K13" s="24" t="s">
        <v>49</v>
      </c>
    </row>
    <row r="14" spans="1:11" ht="21.75" customHeight="1">
      <c r="A14" s="24"/>
      <c r="B14" s="26" t="s">
        <v>15</v>
      </c>
      <c r="C14" s="422"/>
      <c r="D14" s="422"/>
      <c r="E14" s="422"/>
      <c r="F14" s="422"/>
      <c r="G14" s="422"/>
      <c r="H14" s="422"/>
      <c r="I14" s="422"/>
      <c r="J14" s="422"/>
      <c r="K14" s="24" t="s">
        <v>49</v>
      </c>
    </row>
    <row r="15" spans="1:11" ht="21.75" customHeight="1">
      <c r="A15" s="27"/>
      <c r="B15" s="28" t="s">
        <v>1</v>
      </c>
      <c r="C15" s="423"/>
      <c r="D15" s="423"/>
      <c r="E15" s="423"/>
      <c r="F15" s="423"/>
      <c r="G15" s="423"/>
      <c r="H15" s="423"/>
      <c r="I15" s="423"/>
      <c r="J15" s="423"/>
      <c r="K15" s="27" t="s">
        <v>49</v>
      </c>
    </row>
    <row r="16" spans="1:11" ht="21.75" customHeight="1">
      <c r="A16" s="23" t="s">
        <v>17</v>
      </c>
      <c r="B16" s="16" t="s">
        <v>16</v>
      </c>
      <c r="C16" s="406"/>
      <c r="D16" s="406"/>
      <c r="E16" s="424"/>
      <c r="F16" s="424"/>
      <c r="G16" s="406"/>
      <c r="H16" s="406"/>
      <c r="I16" s="406"/>
      <c r="J16" s="406"/>
      <c r="K16" s="23" t="s">
        <v>49</v>
      </c>
    </row>
    <row r="17" spans="1:11" ht="21.75" customHeight="1">
      <c r="A17" s="24"/>
      <c r="B17" s="25" t="s">
        <v>77</v>
      </c>
      <c r="C17" s="422"/>
      <c r="D17" s="422"/>
      <c r="E17" s="425"/>
      <c r="F17" s="425"/>
      <c r="G17" s="422"/>
      <c r="H17" s="422"/>
      <c r="I17" s="422"/>
      <c r="J17" s="422"/>
      <c r="K17" s="24"/>
    </row>
    <row r="18" spans="1:11" ht="21.75" customHeight="1">
      <c r="A18" s="24"/>
      <c r="B18" s="26" t="s">
        <v>13</v>
      </c>
      <c r="C18" s="422"/>
      <c r="D18" s="422"/>
      <c r="E18" s="425"/>
      <c r="F18" s="425"/>
      <c r="G18" s="422"/>
      <c r="H18" s="422"/>
      <c r="I18" s="422"/>
      <c r="J18" s="422"/>
      <c r="K18" s="24" t="s">
        <v>49</v>
      </c>
    </row>
    <row r="19" spans="1:11" ht="21.75" customHeight="1">
      <c r="A19" s="24"/>
      <c r="B19" s="26" t="s">
        <v>14</v>
      </c>
      <c r="C19" s="422"/>
      <c r="D19" s="422"/>
      <c r="E19" s="425"/>
      <c r="F19" s="425"/>
      <c r="G19" s="422"/>
      <c r="H19" s="422"/>
      <c r="I19" s="422"/>
      <c r="J19" s="422"/>
      <c r="K19" s="24" t="s">
        <v>49</v>
      </c>
    </row>
    <row r="20" spans="1:11" ht="21.75" customHeight="1">
      <c r="A20" s="24"/>
      <c r="B20" s="26" t="s">
        <v>15</v>
      </c>
      <c r="C20" s="422"/>
      <c r="D20" s="422"/>
      <c r="E20" s="425"/>
      <c r="F20" s="425"/>
      <c r="G20" s="422"/>
      <c r="H20" s="422"/>
      <c r="I20" s="422"/>
      <c r="J20" s="422"/>
      <c r="K20" s="24" t="s">
        <v>49</v>
      </c>
    </row>
    <row r="21" spans="1:11" ht="21.75" customHeight="1">
      <c r="A21" s="27"/>
      <c r="B21" s="28" t="s">
        <v>1</v>
      </c>
      <c r="C21" s="423"/>
      <c r="D21" s="423"/>
      <c r="E21" s="426"/>
      <c r="F21" s="426"/>
      <c r="G21" s="423"/>
      <c r="H21" s="423"/>
      <c r="I21" s="423"/>
      <c r="J21" s="423"/>
      <c r="K21" s="27" t="s">
        <v>49</v>
      </c>
    </row>
    <row r="22" spans="1:11" ht="27.75" customHeight="1">
      <c r="A22" s="23" t="s">
        <v>18</v>
      </c>
      <c r="B22" s="54" t="s">
        <v>141</v>
      </c>
      <c r="C22" s="406"/>
      <c r="D22" s="406"/>
      <c r="E22" s="424"/>
      <c r="F22" s="424" t="s">
        <v>49</v>
      </c>
      <c r="G22" s="424" t="s">
        <v>49</v>
      </c>
      <c r="H22" s="406"/>
      <c r="I22" s="424" t="s">
        <v>49</v>
      </c>
      <c r="J22" s="406"/>
      <c r="K22" s="16"/>
    </row>
    <row r="23" spans="1:11" ht="21.75" customHeight="1">
      <c r="A23" s="17"/>
      <c r="B23" s="25" t="s">
        <v>77</v>
      </c>
      <c r="C23" s="422"/>
      <c r="D23" s="422"/>
      <c r="E23" s="425"/>
      <c r="F23" s="425"/>
      <c r="G23" s="425"/>
      <c r="H23" s="422"/>
      <c r="I23" s="425"/>
      <c r="J23" s="422"/>
      <c r="K23" s="17"/>
    </row>
    <row r="24" spans="1:11" ht="21.75" customHeight="1">
      <c r="A24" s="17"/>
      <c r="B24" s="26" t="s">
        <v>13</v>
      </c>
      <c r="C24" s="422"/>
      <c r="D24" s="422"/>
      <c r="E24" s="425"/>
      <c r="F24" s="425" t="s">
        <v>49</v>
      </c>
      <c r="G24" s="425" t="s">
        <v>49</v>
      </c>
      <c r="H24" s="422"/>
      <c r="I24" s="425" t="s">
        <v>49</v>
      </c>
      <c r="J24" s="422"/>
      <c r="K24" s="17"/>
    </row>
    <row r="25" spans="1:11" ht="21.75" customHeight="1">
      <c r="A25" s="17"/>
      <c r="B25" s="26" t="s">
        <v>14</v>
      </c>
      <c r="C25" s="422"/>
      <c r="D25" s="422"/>
      <c r="E25" s="425"/>
      <c r="F25" s="425" t="s">
        <v>49</v>
      </c>
      <c r="G25" s="425" t="s">
        <v>49</v>
      </c>
      <c r="H25" s="422"/>
      <c r="I25" s="425" t="s">
        <v>49</v>
      </c>
      <c r="J25" s="422"/>
      <c r="K25" s="17"/>
    </row>
    <row r="26" spans="1:11" ht="21.75" customHeight="1">
      <c r="A26" s="17"/>
      <c r="B26" s="26" t="s">
        <v>15</v>
      </c>
      <c r="C26" s="422"/>
      <c r="D26" s="422"/>
      <c r="E26" s="425"/>
      <c r="F26" s="425" t="s">
        <v>49</v>
      </c>
      <c r="G26" s="425" t="s">
        <v>49</v>
      </c>
      <c r="H26" s="422"/>
      <c r="I26" s="425" t="s">
        <v>49</v>
      </c>
      <c r="J26" s="422"/>
      <c r="K26" s="17"/>
    </row>
    <row r="27" spans="1:11" ht="21.75" customHeight="1">
      <c r="A27" s="18"/>
      <c r="B27" s="28" t="s">
        <v>1</v>
      </c>
      <c r="C27" s="423"/>
      <c r="D27" s="423"/>
      <c r="E27" s="426"/>
      <c r="F27" s="426" t="s">
        <v>49</v>
      </c>
      <c r="G27" s="426" t="s">
        <v>49</v>
      </c>
      <c r="H27" s="423"/>
      <c r="I27" s="426" t="s">
        <v>49</v>
      </c>
      <c r="J27" s="423"/>
      <c r="K27" s="18"/>
    </row>
    <row r="28" spans="1:11" s="46" customFormat="1" ht="21.75" customHeight="1">
      <c r="A28" s="537" t="s">
        <v>113</v>
      </c>
      <c r="B28" s="537"/>
      <c r="C28" s="245">
        <f>SUM(C10,C16,C22)</f>
        <v>151000</v>
      </c>
      <c r="D28" s="245">
        <f aca="true" t="shared" si="1" ref="D28:J28">SUM(D10,D16,D22)</f>
        <v>2760000</v>
      </c>
      <c r="E28" s="245">
        <f t="shared" si="1"/>
        <v>0</v>
      </c>
      <c r="F28" s="245">
        <f t="shared" si="1"/>
        <v>0</v>
      </c>
      <c r="G28" s="245">
        <f t="shared" si="1"/>
        <v>0</v>
      </c>
      <c r="H28" s="245">
        <f t="shared" si="1"/>
        <v>2760000</v>
      </c>
      <c r="I28" s="245">
        <f t="shared" si="1"/>
        <v>0</v>
      </c>
      <c r="J28" s="245">
        <f t="shared" si="1"/>
        <v>151000</v>
      </c>
      <c r="K28" s="47"/>
    </row>
    <row r="29" ht="14.25" customHeight="1"/>
    <row r="30" ht="12.75">
      <c r="A30" s="56" t="s">
        <v>142</v>
      </c>
    </row>
    <row r="31" spans="1:10" ht="12.75">
      <c r="A31" s="56" t="s">
        <v>148</v>
      </c>
      <c r="J31" s="3" t="s">
        <v>680</v>
      </c>
    </row>
    <row r="32" spans="1:10" ht="12.75">
      <c r="A32" s="56" t="s">
        <v>149</v>
      </c>
      <c r="J32" s="1"/>
    </row>
    <row r="33" spans="1:10" ht="12.75">
      <c r="A33" s="56" t="s">
        <v>150</v>
      </c>
      <c r="J33" s="3" t="s">
        <v>681</v>
      </c>
    </row>
  </sheetData>
  <sheetProtection/>
  <mergeCells count="16">
    <mergeCell ref="H6:H8"/>
    <mergeCell ref="I6:I8"/>
    <mergeCell ref="J5:J8"/>
    <mergeCell ref="A28:B28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6692913385826772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&amp;A
do uchwały Rady Gminy nr XXXII/274/09
z dnia 30 grudnia 2009r.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5.25390625" style="1" bestFit="1" customWidth="1"/>
    <col min="2" max="2" width="66.375" style="1" customWidth="1"/>
    <col min="3" max="3" width="24.75390625" style="1" customWidth="1"/>
    <col min="4" max="16384" width="9.125" style="1" customWidth="1"/>
  </cols>
  <sheetData>
    <row r="1" spans="1:10" ht="19.5" customHeight="1">
      <c r="A1" s="597" t="s">
        <v>44</v>
      </c>
      <c r="B1" s="597"/>
      <c r="C1" s="597"/>
      <c r="D1" s="6"/>
      <c r="E1" s="6"/>
      <c r="F1" s="6"/>
      <c r="G1" s="6"/>
      <c r="H1" s="6"/>
      <c r="I1" s="6"/>
      <c r="J1" s="6"/>
    </row>
    <row r="2" spans="1:7" ht="19.5" customHeight="1">
      <c r="A2" s="597" t="s">
        <v>672</v>
      </c>
      <c r="B2" s="597"/>
      <c r="C2" s="597"/>
      <c r="D2" s="6"/>
      <c r="E2" s="6"/>
      <c r="F2" s="6"/>
      <c r="G2" s="6"/>
    </row>
    <row r="3" ht="12.75">
      <c r="C3" s="337"/>
    </row>
    <row r="4" ht="12.75">
      <c r="C4" s="9" t="s">
        <v>47</v>
      </c>
    </row>
    <row r="5" spans="1:10" ht="19.5" customHeight="1">
      <c r="A5" s="12" t="s">
        <v>63</v>
      </c>
      <c r="B5" s="12" t="s">
        <v>0</v>
      </c>
      <c r="C5" s="12" t="s">
        <v>206</v>
      </c>
      <c r="D5" s="7"/>
      <c r="E5" s="7"/>
      <c r="F5" s="7"/>
      <c r="G5" s="7"/>
      <c r="H5" s="7"/>
      <c r="I5" s="8"/>
      <c r="J5" s="8"/>
    </row>
    <row r="6" spans="1:10" ht="19.5" customHeight="1">
      <c r="A6" s="19" t="s">
        <v>11</v>
      </c>
      <c r="B6" s="29" t="s">
        <v>64</v>
      </c>
      <c r="C6" s="427">
        <v>126677</v>
      </c>
      <c r="D6" s="7"/>
      <c r="E6" s="7"/>
      <c r="F6" s="7"/>
      <c r="G6" s="7"/>
      <c r="H6" s="7"/>
      <c r="I6" s="8"/>
      <c r="J6" s="8"/>
    </row>
    <row r="7" spans="1:10" ht="19.5" customHeight="1">
      <c r="A7" s="19" t="s">
        <v>17</v>
      </c>
      <c r="B7" s="29" t="s">
        <v>10</v>
      </c>
      <c r="C7" s="427">
        <f>SUM(C8:C10)</f>
        <v>31000</v>
      </c>
      <c r="D7" s="7"/>
      <c r="E7" s="7"/>
      <c r="F7" s="7"/>
      <c r="G7" s="7"/>
      <c r="H7" s="7"/>
      <c r="I7" s="8"/>
      <c r="J7" s="8"/>
    </row>
    <row r="8" spans="1:10" ht="19.5" customHeight="1">
      <c r="A8" s="30" t="s">
        <v>13</v>
      </c>
      <c r="B8" s="428" t="s">
        <v>656</v>
      </c>
      <c r="C8" s="429">
        <v>31000</v>
      </c>
      <c r="D8" s="7"/>
      <c r="E8" s="7"/>
      <c r="F8" s="7"/>
      <c r="G8" s="7"/>
      <c r="H8" s="7"/>
      <c r="I8" s="8"/>
      <c r="J8" s="8"/>
    </row>
    <row r="9" spans="1:10" ht="19.5" customHeight="1">
      <c r="A9" s="21" t="s">
        <v>14</v>
      </c>
      <c r="B9" s="31"/>
      <c r="C9" s="411"/>
      <c r="D9" s="7"/>
      <c r="E9" s="7"/>
      <c r="F9" s="7"/>
      <c r="G9" s="7"/>
      <c r="H9" s="7"/>
      <c r="I9" s="8"/>
      <c r="J9" s="8"/>
    </row>
    <row r="10" spans="1:10" ht="19.5" customHeight="1">
      <c r="A10" s="22" t="s">
        <v>15</v>
      </c>
      <c r="B10" s="32"/>
      <c r="C10" s="413"/>
      <c r="D10" s="7"/>
      <c r="E10" s="7"/>
      <c r="F10" s="7"/>
      <c r="G10" s="7"/>
      <c r="H10" s="7"/>
      <c r="I10" s="8"/>
      <c r="J10" s="8"/>
    </row>
    <row r="11" spans="1:10" ht="19.5" customHeight="1">
      <c r="A11" s="19" t="s">
        <v>18</v>
      </c>
      <c r="B11" s="29" t="s">
        <v>9</v>
      </c>
      <c r="C11" s="427">
        <f>SUM(C12,C15)</f>
        <v>24000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0" t="s">
        <v>13</v>
      </c>
      <c r="B12" s="33" t="s">
        <v>42</v>
      </c>
      <c r="C12" s="409">
        <f>SUM(C13:C14)</f>
        <v>24000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1"/>
      <c r="B13" s="430" t="s">
        <v>657</v>
      </c>
      <c r="C13" s="411">
        <v>12000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1"/>
      <c r="B14" s="430" t="s">
        <v>658</v>
      </c>
      <c r="C14" s="411">
        <v>12000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1" t="s">
        <v>14</v>
      </c>
      <c r="B15" s="31" t="s">
        <v>45</v>
      </c>
      <c r="C15" s="411">
        <f>SUM(C16)</f>
        <v>0</v>
      </c>
      <c r="D15" s="7"/>
      <c r="E15" s="7"/>
      <c r="F15" s="7"/>
      <c r="G15" s="7"/>
      <c r="H15" s="7"/>
      <c r="I15" s="8"/>
      <c r="J15" s="8"/>
    </row>
    <row r="16" spans="1:10" ht="15">
      <c r="A16" s="21"/>
      <c r="B16" s="431" t="s">
        <v>659</v>
      </c>
      <c r="C16" s="411"/>
      <c r="D16" s="7"/>
      <c r="E16" s="7"/>
      <c r="F16" s="7"/>
      <c r="G16" s="7"/>
      <c r="H16" s="7"/>
      <c r="I16" s="8"/>
      <c r="J16" s="8"/>
    </row>
    <row r="17" spans="1:10" ht="15" customHeight="1">
      <c r="A17" s="22"/>
      <c r="B17" s="34"/>
      <c r="C17" s="413"/>
      <c r="D17" s="7"/>
      <c r="E17" s="7"/>
      <c r="F17" s="7"/>
      <c r="G17" s="7"/>
      <c r="H17" s="7"/>
      <c r="I17" s="8"/>
      <c r="J17" s="8"/>
    </row>
    <row r="18" spans="1:10" ht="19.5" customHeight="1">
      <c r="A18" s="19" t="s">
        <v>43</v>
      </c>
      <c r="B18" s="29" t="s">
        <v>66</v>
      </c>
      <c r="C18" s="427">
        <f>C6+C7-C11</f>
        <v>133677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3" t="s">
        <v>680</v>
      </c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3" t="s">
        <v>681</v>
      </c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35" right="0.45" top="1.220472440944882" bottom="1.141732283464567" header="0.5118110236220472" footer="0.5118110236220472"/>
  <pageSetup horizontalDpi="600" verticalDpi="600" orientation="portrait" paperSize="9" r:id="rId1"/>
  <headerFooter alignWithMargins="0">
    <oddHeader>&amp;RZałącznik nr &amp;A
 do uchwały Rady Gminy nr XXXII/274/09
z dnia 30 grudnia 2009r.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H27" sqref="H27"/>
    </sheetView>
  </sheetViews>
  <sheetFormatPr defaultColWidth="9.00390625" defaultRowHeight="12.75"/>
  <cols>
    <col min="1" max="1" width="4.75390625" style="0" bestFit="1" customWidth="1"/>
    <col min="2" max="2" width="37.75390625" style="0" customWidth="1"/>
    <col min="3" max="3" width="14.00390625" style="0" customWidth="1"/>
    <col min="4" max="4" width="11.125" style="0" customWidth="1"/>
    <col min="5" max="5" width="11.375" style="0" customWidth="1"/>
    <col min="6" max="6" width="10.75390625" style="0" customWidth="1"/>
    <col min="7" max="10" width="10.125" style="0" bestFit="1" customWidth="1"/>
  </cols>
  <sheetData>
    <row r="1" spans="1:11" ht="18">
      <c r="A1" s="597" t="s">
        <v>673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8" ht="12.75">
      <c r="A2" s="99"/>
      <c r="B2" s="99"/>
      <c r="C2" s="99"/>
      <c r="D2" s="99"/>
      <c r="E2" s="99"/>
      <c r="F2" s="99"/>
      <c r="H2" s="337"/>
    </row>
    <row r="3" spans="1:10" ht="13.5" thickBot="1">
      <c r="A3" s="100"/>
      <c r="B3" s="38"/>
      <c r="C3" s="38"/>
      <c r="D3" s="38"/>
      <c r="E3" s="38"/>
      <c r="F3" s="78"/>
      <c r="J3" s="78" t="s">
        <v>47</v>
      </c>
    </row>
    <row r="4" spans="1:11" ht="15.75" customHeight="1" thickBot="1">
      <c r="A4" s="81"/>
      <c r="B4" s="432"/>
      <c r="C4" s="51" t="s">
        <v>125</v>
      </c>
      <c r="D4" s="598" t="s">
        <v>151</v>
      </c>
      <c r="E4" s="599"/>
      <c r="F4" s="599"/>
      <c r="G4" s="599"/>
      <c r="H4" s="599"/>
      <c r="I4" s="599"/>
      <c r="J4" s="599"/>
      <c r="K4" s="599"/>
    </row>
    <row r="5" spans="1:11" ht="15.75" customHeight="1">
      <c r="A5" s="101"/>
      <c r="B5" s="433" t="s">
        <v>152</v>
      </c>
      <c r="C5" s="80" t="s">
        <v>153</v>
      </c>
      <c r="D5" s="600">
        <v>2010</v>
      </c>
      <c r="E5" s="603">
        <v>2011</v>
      </c>
      <c r="F5" s="603">
        <v>2012</v>
      </c>
      <c r="G5" s="603">
        <v>2013</v>
      </c>
      <c r="H5" s="603">
        <v>2014</v>
      </c>
      <c r="I5" s="603">
        <v>2015</v>
      </c>
      <c r="J5" s="603">
        <v>2016</v>
      </c>
      <c r="K5" s="603">
        <v>2017</v>
      </c>
    </row>
    <row r="6" spans="1:11" ht="15.75" customHeight="1">
      <c r="A6" s="80" t="s">
        <v>123</v>
      </c>
      <c r="B6" s="433" t="s">
        <v>154</v>
      </c>
      <c r="C6" s="80" t="s">
        <v>155</v>
      </c>
      <c r="D6" s="601"/>
      <c r="E6" s="604"/>
      <c r="F6" s="604"/>
      <c r="G6" s="604"/>
      <c r="H6" s="604"/>
      <c r="I6" s="604"/>
      <c r="J6" s="604"/>
      <c r="K6" s="604"/>
    </row>
    <row r="7" spans="1:11" ht="15.75" customHeight="1">
      <c r="A7" s="101"/>
      <c r="B7" s="434"/>
      <c r="C7" s="80" t="s">
        <v>204</v>
      </c>
      <c r="D7" s="601"/>
      <c r="E7" s="604"/>
      <c r="F7" s="604"/>
      <c r="G7" s="604"/>
      <c r="H7" s="604"/>
      <c r="I7" s="604"/>
      <c r="J7" s="604"/>
      <c r="K7" s="604"/>
    </row>
    <row r="8" spans="1:11" ht="15.75" customHeight="1" thickBot="1">
      <c r="A8" s="101"/>
      <c r="B8" s="434"/>
      <c r="C8" s="435"/>
      <c r="D8" s="602"/>
      <c r="E8" s="605"/>
      <c r="F8" s="605"/>
      <c r="G8" s="605"/>
      <c r="H8" s="605"/>
      <c r="I8" s="605"/>
      <c r="J8" s="605"/>
      <c r="K8" s="605"/>
    </row>
    <row r="9" spans="1:11" ht="7.5" customHeight="1" thickBot="1">
      <c r="A9" s="52">
        <v>1</v>
      </c>
      <c r="B9" s="52">
        <v>2</v>
      </c>
      <c r="C9" s="436">
        <v>3</v>
      </c>
      <c r="D9" s="436">
        <v>4</v>
      </c>
      <c r="E9" s="436">
        <v>5</v>
      </c>
      <c r="F9" s="436">
        <v>6</v>
      </c>
      <c r="G9" s="436">
        <v>7</v>
      </c>
      <c r="H9" s="436">
        <v>8</v>
      </c>
      <c r="I9" s="436">
        <v>9</v>
      </c>
      <c r="J9" s="436">
        <v>10</v>
      </c>
      <c r="K9" s="436">
        <v>11</v>
      </c>
    </row>
    <row r="10" spans="1:11" ht="19.5" customHeight="1">
      <c r="A10" s="57" t="s">
        <v>13</v>
      </c>
      <c r="B10" s="58" t="s">
        <v>156</v>
      </c>
      <c r="C10" s="437"/>
      <c r="D10" s="437"/>
      <c r="E10" s="437"/>
      <c r="F10" s="437"/>
      <c r="G10" s="437"/>
      <c r="H10" s="437"/>
      <c r="I10" s="437"/>
      <c r="J10" s="437"/>
      <c r="K10" s="437"/>
    </row>
    <row r="11" spans="1:11" ht="19.5" customHeight="1">
      <c r="A11" s="59" t="s">
        <v>14</v>
      </c>
      <c r="B11" s="60" t="s">
        <v>22</v>
      </c>
      <c r="C11" s="102">
        <v>5841305</v>
      </c>
      <c r="D11" s="102">
        <v>15571066</v>
      </c>
      <c r="E11" s="102">
        <v>13139823</v>
      </c>
      <c r="F11" s="102">
        <v>11056479</v>
      </c>
      <c r="G11" s="102">
        <v>8573135</v>
      </c>
      <c r="H11" s="102">
        <v>5251757</v>
      </c>
      <c r="I11" s="102">
        <v>1262018</v>
      </c>
      <c r="J11" s="102"/>
      <c r="K11" s="102"/>
    </row>
    <row r="12" spans="1:11" ht="19.5" customHeight="1">
      <c r="A12" s="59" t="s">
        <v>15</v>
      </c>
      <c r="B12" s="60" t="s">
        <v>23</v>
      </c>
      <c r="C12" s="102">
        <v>304833</v>
      </c>
      <c r="D12" s="102">
        <f>456963-456963+3803729</f>
        <v>3803729</v>
      </c>
      <c r="E12" s="102">
        <v>3042944</v>
      </c>
      <c r="F12" s="102">
        <v>2282208</v>
      </c>
      <c r="G12" s="102">
        <v>1521472</v>
      </c>
      <c r="H12" s="102">
        <v>760736</v>
      </c>
      <c r="I12" s="102"/>
      <c r="J12" s="102"/>
      <c r="K12" s="102"/>
    </row>
    <row r="13" spans="1:11" ht="19.5" customHeight="1">
      <c r="A13" s="59" t="s">
        <v>1</v>
      </c>
      <c r="B13" s="60" t="s">
        <v>157</v>
      </c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19.5" customHeight="1">
      <c r="A14" s="57" t="s">
        <v>21</v>
      </c>
      <c r="B14" s="60" t="s">
        <v>158</v>
      </c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19.5" customHeight="1">
      <c r="A15" s="57"/>
      <c r="B15" s="60" t="s">
        <v>159</v>
      </c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ht="19.5" customHeight="1">
      <c r="A16" s="57"/>
      <c r="B16" s="60" t="s">
        <v>160</v>
      </c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19.5" customHeight="1">
      <c r="A17" s="57"/>
      <c r="B17" s="61" t="s">
        <v>161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19.5" customHeight="1">
      <c r="A18" s="57"/>
      <c r="B18" s="61" t="s">
        <v>162</v>
      </c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 ht="19.5" customHeight="1">
      <c r="A19" s="57"/>
      <c r="B19" s="61" t="s">
        <v>163</v>
      </c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19.5" customHeight="1">
      <c r="A20" s="62"/>
      <c r="B20" s="438" t="s">
        <v>164</v>
      </c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ht="19.5" customHeight="1">
      <c r="A21" s="63" t="s">
        <v>24</v>
      </c>
      <c r="B21" s="64" t="s">
        <v>104</v>
      </c>
      <c r="C21" s="439">
        <v>30416961</v>
      </c>
      <c r="D21" s="439">
        <v>41489786</v>
      </c>
      <c r="E21" s="439">
        <v>28660634</v>
      </c>
      <c r="F21" s="439">
        <v>25663872</v>
      </c>
      <c r="G21" s="439">
        <v>26244279</v>
      </c>
      <c r="H21" s="439">
        <v>26839151</v>
      </c>
      <c r="I21" s="439">
        <v>27448869</v>
      </c>
      <c r="J21" s="439">
        <v>28073821</v>
      </c>
      <c r="K21" s="439"/>
    </row>
    <row r="22" spans="1:11" ht="25.5" customHeight="1">
      <c r="A22" s="59" t="s">
        <v>27</v>
      </c>
      <c r="B22" s="67" t="s">
        <v>165</v>
      </c>
      <c r="C22" s="102">
        <f>C11+C12+C14</f>
        <v>6146138</v>
      </c>
      <c r="D22" s="102">
        <f aca="true" t="shared" si="0" ref="D22:K22">D11+D12+D14</f>
        <v>19374795</v>
      </c>
      <c r="E22" s="102">
        <f t="shared" si="0"/>
        <v>16182767</v>
      </c>
      <c r="F22" s="102">
        <f t="shared" si="0"/>
        <v>13338687</v>
      </c>
      <c r="G22" s="102">
        <f t="shared" si="0"/>
        <v>10094607</v>
      </c>
      <c r="H22" s="102">
        <f t="shared" si="0"/>
        <v>6012493</v>
      </c>
      <c r="I22" s="102">
        <f t="shared" si="0"/>
        <v>1262018</v>
      </c>
      <c r="J22" s="102">
        <f t="shared" si="0"/>
        <v>0</v>
      </c>
      <c r="K22" s="102">
        <f t="shared" si="0"/>
        <v>0</v>
      </c>
    </row>
    <row r="23" spans="1:11" ht="19.5" customHeight="1" thickBot="1">
      <c r="A23" s="65" t="s">
        <v>33</v>
      </c>
      <c r="B23" s="66" t="s">
        <v>166</v>
      </c>
      <c r="C23" s="440">
        <f>C22/C21</f>
        <v>0.2020628556547776</v>
      </c>
      <c r="D23" s="440">
        <f aca="true" t="shared" si="1" ref="D23:J23">D22/D21</f>
        <v>0.4669774628386852</v>
      </c>
      <c r="E23" s="440">
        <f t="shared" si="1"/>
        <v>0.5646339505260072</v>
      </c>
      <c r="F23" s="440">
        <f t="shared" si="1"/>
        <v>0.5197456954274086</v>
      </c>
      <c r="G23" s="440">
        <f t="shared" si="1"/>
        <v>0.3846402867459228</v>
      </c>
      <c r="H23" s="440">
        <f t="shared" si="1"/>
        <v>0.22401949301600488</v>
      </c>
      <c r="I23" s="440">
        <f t="shared" si="1"/>
        <v>0.04597704918188068</v>
      </c>
      <c r="J23" s="440">
        <f t="shared" si="1"/>
        <v>0</v>
      </c>
      <c r="K23" s="440"/>
    </row>
    <row r="24" spans="1:6" ht="12.75">
      <c r="A24" s="1"/>
      <c r="B24" s="1"/>
      <c r="C24" s="1"/>
      <c r="D24" s="1"/>
      <c r="E24" s="1"/>
      <c r="F24" s="1"/>
    </row>
    <row r="25" spans="1:8" ht="12.75">
      <c r="A25" s="1"/>
      <c r="B25" s="1"/>
      <c r="C25" s="1"/>
      <c r="D25" s="1"/>
      <c r="E25" s="1"/>
      <c r="F25" s="1"/>
      <c r="H25" s="3" t="s">
        <v>680</v>
      </c>
    </row>
    <row r="26" spans="1:8" ht="12.75">
      <c r="A26" s="1"/>
      <c r="B26" s="1"/>
      <c r="C26" s="1"/>
      <c r="D26" s="1"/>
      <c r="E26" s="1"/>
      <c r="F26" s="1"/>
      <c r="H26" s="1"/>
    </row>
    <row r="27" spans="1:8" ht="12.75">
      <c r="A27" s="1"/>
      <c r="B27" s="1"/>
      <c r="C27" s="1"/>
      <c r="D27" s="1"/>
      <c r="E27" s="1"/>
      <c r="F27" s="1"/>
      <c r="H27" s="3" t="s">
        <v>681</v>
      </c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sheetProtection/>
  <mergeCells count="10">
    <mergeCell ref="A1:K1"/>
    <mergeCell ref="D4:K4"/>
    <mergeCell ref="D5:D8"/>
    <mergeCell ref="E5:E8"/>
    <mergeCell ref="F5:F8"/>
    <mergeCell ref="G5:G8"/>
    <mergeCell ref="H5:H8"/>
    <mergeCell ref="I5:I8"/>
    <mergeCell ref="J5:J8"/>
    <mergeCell ref="K5:K8"/>
  </mergeCells>
  <printOptions horizontalCentered="1" verticalCentered="1"/>
  <pageMargins left="0.2755905511811024" right="0.35433070866141736" top="0.7874015748031497" bottom="0.7874015748031497" header="0.31496062992125984" footer="0.5118110236220472"/>
  <pageSetup horizontalDpi="600" verticalDpi="600" orientation="landscape" paperSize="9" r:id="rId1"/>
  <headerFooter alignWithMargins="0">
    <oddHeader>&amp;R&amp;9Załącznik nr &amp;A
do uchwały Rady Gminy Nr XXXII/274/09
z dnia  30 grudnia 2009r.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zoomScalePageLayoutView="0" workbookViewId="0" topLeftCell="A1">
      <selection activeCell="E35" sqref="E35"/>
    </sheetView>
  </sheetViews>
  <sheetFormatPr defaultColWidth="9.00390625" defaultRowHeight="12.75"/>
  <cols>
    <col min="1" max="1" width="6.25390625" style="1" customWidth="1"/>
    <col min="2" max="2" width="66.25390625" style="1" customWidth="1"/>
    <col min="3" max="3" width="15.625" style="1" customWidth="1"/>
    <col min="4" max="4" width="15.25390625" style="1" customWidth="1"/>
    <col min="5" max="5" width="13.625" style="1" customWidth="1"/>
    <col min="6" max="6" width="13.75390625" style="1" customWidth="1"/>
    <col min="7" max="7" width="14.75390625" style="1" customWidth="1"/>
    <col min="8" max="10" width="11.625" style="1" bestFit="1" customWidth="1"/>
    <col min="11" max="16384" width="9.125" style="1" customWidth="1"/>
  </cols>
  <sheetData>
    <row r="1" spans="1:10" ht="22.5" customHeight="1">
      <c r="A1" s="530" t="s">
        <v>674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7:10" ht="13.5" thickBot="1">
      <c r="G2" s="78"/>
      <c r="J2" s="78" t="s">
        <v>47</v>
      </c>
    </row>
    <row r="3" spans="1:10" ht="21" customHeight="1" thickBot="1">
      <c r="A3" s="610" t="s">
        <v>123</v>
      </c>
      <c r="B3" s="610" t="s">
        <v>0</v>
      </c>
      <c r="C3" s="608" t="s">
        <v>205</v>
      </c>
      <c r="D3" s="612" t="s">
        <v>206</v>
      </c>
      <c r="E3" s="606" t="s">
        <v>167</v>
      </c>
      <c r="F3" s="606"/>
      <c r="G3" s="606"/>
      <c r="H3" s="606"/>
      <c r="I3" s="606"/>
      <c r="J3" s="607"/>
    </row>
    <row r="4" spans="1:10" ht="22.5" customHeight="1" thickBot="1">
      <c r="A4" s="611"/>
      <c r="B4" s="611"/>
      <c r="C4" s="609"/>
      <c r="D4" s="613"/>
      <c r="E4" s="461">
        <v>2011</v>
      </c>
      <c r="F4" s="450">
        <v>2012</v>
      </c>
      <c r="G4" s="450">
        <v>2013</v>
      </c>
      <c r="H4" s="466">
        <v>2014</v>
      </c>
      <c r="I4" s="466">
        <v>2015</v>
      </c>
      <c r="J4" s="466">
        <v>2016</v>
      </c>
    </row>
    <row r="5" spans="1:10" ht="7.5" customHeight="1" thickBot="1">
      <c r="A5" s="52">
        <v>1</v>
      </c>
      <c r="B5" s="52">
        <v>2</v>
      </c>
      <c r="C5" s="451">
        <v>3</v>
      </c>
      <c r="D5" s="52">
        <v>4</v>
      </c>
      <c r="E5" s="470">
        <v>5</v>
      </c>
      <c r="F5" s="52">
        <v>6</v>
      </c>
      <c r="G5" s="52">
        <v>7</v>
      </c>
      <c r="H5" s="471">
        <v>8</v>
      </c>
      <c r="I5" s="471">
        <v>9</v>
      </c>
      <c r="J5" s="471">
        <v>10</v>
      </c>
    </row>
    <row r="6" spans="1:10" ht="18.75" customHeight="1">
      <c r="A6" s="473" t="s">
        <v>11</v>
      </c>
      <c r="B6" s="472" t="s">
        <v>675</v>
      </c>
      <c r="C6" s="452">
        <f>SUM(C7,C11,C12:C13)</f>
        <v>30416961</v>
      </c>
      <c r="D6" s="468">
        <f aca="true" t="shared" si="0" ref="D6:J6">SUM(D7,D11,D12:D13)</f>
        <v>41489786</v>
      </c>
      <c r="E6" s="469">
        <f t="shared" si="0"/>
        <v>28660634</v>
      </c>
      <c r="F6" s="468">
        <f t="shared" si="0"/>
        <v>25663872</v>
      </c>
      <c r="G6" s="468">
        <f t="shared" si="0"/>
        <v>26244279</v>
      </c>
      <c r="H6" s="468">
        <f t="shared" si="0"/>
        <v>26839151</v>
      </c>
      <c r="I6" s="468">
        <f t="shared" si="0"/>
        <v>27448869</v>
      </c>
      <c r="J6" s="468">
        <f t="shared" si="0"/>
        <v>28073821</v>
      </c>
    </row>
    <row r="7" spans="1:10" ht="16.5" customHeight="1">
      <c r="A7" s="474" t="s">
        <v>168</v>
      </c>
      <c r="B7" s="444" t="s">
        <v>169</v>
      </c>
      <c r="C7" s="453">
        <v>6217692</v>
      </c>
      <c r="D7" s="102">
        <v>5856585</v>
      </c>
      <c r="E7" s="463">
        <v>5915152</v>
      </c>
      <c r="F7" s="102">
        <v>5974303</v>
      </c>
      <c r="G7" s="102">
        <v>6034046</v>
      </c>
      <c r="H7" s="102">
        <v>6094386</v>
      </c>
      <c r="I7" s="102">
        <v>6155330</v>
      </c>
      <c r="J7" s="102">
        <v>6216883</v>
      </c>
    </row>
    <row r="8" spans="1:10" ht="12.75" customHeight="1">
      <c r="A8" s="474" t="s">
        <v>13</v>
      </c>
      <c r="B8" s="444" t="s">
        <v>170</v>
      </c>
      <c r="C8" s="453">
        <v>3741874</v>
      </c>
      <c r="D8" s="102">
        <v>3690903</v>
      </c>
      <c r="E8" s="463">
        <v>3727812</v>
      </c>
      <c r="F8" s="102">
        <v>3765090</v>
      </c>
      <c r="G8" s="102">
        <v>3802741</v>
      </c>
      <c r="H8" s="102">
        <v>3840768</v>
      </c>
      <c r="I8" s="102">
        <v>3879176</v>
      </c>
      <c r="J8" s="102">
        <v>3917968</v>
      </c>
    </row>
    <row r="9" spans="1:10" ht="13.5" customHeight="1">
      <c r="A9" s="474" t="s">
        <v>14</v>
      </c>
      <c r="B9" s="444" t="s">
        <v>171</v>
      </c>
      <c r="C9" s="453">
        <v>367400</v>
      </c>
      <c r="D9" s="102">
        <v>340210</v>
      </c>
      <c r="E9" s="463">
        <v>373612</v>
      </c>
      <c r="F9" s="102">
        <v>347048</v>
      </c>
      <c r="G9" s="102">
        <v>350518</v>
      </c>
      <c r="H9" s="102">
        <v>354023</v>
      </c>
      <c r="I9" s="102">
        <v>357564</v>
      </c>
      <c r="J9" s="102">
        <v>361139</v>
      </c>
    </row>
    <row r="10" spans="1:10" ht="15" customHeight="1">
      <c r="A10" s="474" t="s">
        <v>15</v>
      </c>
      <c r="B10" s="442" t="s">
        <v>172</v>
      </c>
      <c r="C10" s="454">
        <v>1785035</v>
      </c>
      <c r="D10" s="102">
        <v>1552662</v>
      </c>
      <c r="E10" s="463">
        <v>1568188</v>
      </c>
      <c r="F10" s="102">
        <v>1583870</v>
      </c>
      <c r="G10" s="102">
        <v>1599709</v>
      </c>
      <c r="H10" s="102">
        <v>1615706</v>
      </c>
      <c r="I10" s="102">
        <v>1613863</v>
      </c>
      <c r="J10" s="102">
        <v>1648191</v>
      </c>
    </row>
    <row r="11" spans="1:10" ht="15" customHeight="1">
      <c r="A11" s="474" t="s">
        <v>173</v>
      </c>
      <c r="B11" s="443" t="s">
        <v>174</v>
      </c>
      <c r="C11" s="453">
        <v>14143493</v>
      </c>
      <c r="D11" s="102">
        <v>13496476</v>
      </c>
      <c r="E11" s="463">
        <v>13663164</v>
      </c>
      <c r="F11" s="102">
        <v>14004743</v>
      </c>
      <c r="G11" s="102">
        <v>14354862</v>
      </c>
      <c r="H11" s="102">
        <v>14713733</v>
      </c>
      <c r="I11" s="102">
        <v>15081576</v>
      </c>
      <c r="J11" s="102">
        <v>15458616</v>
      </c>
    </row>
    <row r="12" spans="1:10" ht="15.75" customHeight="1">
      <c r="A12" s="474" t="s">
        <v>175</v>
      </c>
      <c r="B12" s="444" t="s">
        <v>176</v>
      </c>
      <c r="C12" s="453">
        <v>6898553</v>
      </c>
      <c r="D12" s="102">
        <v>4840607</v>
      </c>
      <c r="E12" s="463">
        <v>5519249</v>
      </c>
      <c r="F12" s="102">
        <v>5684826</v>
      </c>
      <c r="G12" s="102">
        <v>5855371</v>
      </c>
      <c r="H12" s="102">
        <v>6031032</v>
      </c>
      <c r="I12" s="102">
        <v>6211963</v>
      </c>
      <c r="J12" s="102">
        <v>6398322</v>
      </c>
    </row>
    <row r="13" spans="1:10" ht="18.75" customHeight="1">
      <c r="A13" s="474" t="s">
        <v>185</v>
      </c>
      <c r="B13" s="445" t="s">
        <v>660</v>
      </c>
      <c r="C13" s="453">
        <v>3157223</v>
      </c>
      <c r="D13" s="102">
        <v>17296118</v>
      </c>
      <c r="E13" s="463">
        <v>3563069</v>
      </c>
      <c r="F13" s="102"/>
      <c r="G13" s="102"/>
      <c r="H13" s="102"/>
      <c r="I13" s="102"/>
      <c r="J13" s="102"/>
    </row>
    <row r="14" spans="1:10" ht="19.5" customHeight="1">
      <c r="A14" s="474" t="s">
        <v>17</v>
      </c>
      <c r="B14" s="446" t="s">
        <v>177</v>
      </c>
      <c r="C14" s="455">
        <v>32080533</v>
      </c>
      <c r="D14" s="458">
        <v>54229658</v>
      </c>
      <c r="E14" s="462">
        <v>27072161</v>
      </c>
      <c r="F14" s="458">
        <v>24509092</v>
      </c>
      <c r="G14" s="458">
        <v>24143548</v>
      </c>
      <c r="H14" s="458">
        <v>25117413</v>
      </c>
      <c r="I14" s="458">
        <v>26011482</v>
      </c>
      <c r="J14" s="458">
        <v>26970399</v>
      </c>
    </row>
    <row r="15" spans="1:10" ht="16.5" customHeight="1">
      <c r="A15" s="474" t="s">
        <v>18</v>
      </c>
      <c r="B15" s="446" t="s">
        <v>178</v>
      </c>
      <c r="C15" s="455">
        <f aca="true" t="shared" si="1" ref="C15:J15">SUM(C16,C20,C24:C25)</f>
        <v>5434506</v>
      </c>
      <c r="D15" s="458">
        <f>SUM(D16,D20,D24:D25)</f>
        <v>1599369</v>
      </c>
      <c r="E15" s="462">
        <f t="shared" si="1"/>
        <v>3492028</v>
      </c>
      <c r="F15" s="458">
        <f t="shared" si="1"/>
        <v>3260080</v>
      </c>
      <c r="G15" s="458">
        <f t="shared" si="1"/>
        <v>3542080</v>
      </c>
      <c r="H15" s="458">
        <f t="shared" si="1"/>
        <v>4298114</v>
      </c>
      <c r="I15" s="458">
        <f t="shared" si="1"/>
        <v>4910475</v>
      </c>
      <c r="J15" s="458">
        <f t="shared" si="1"/>
        <v>1362018</v>
      </c>
    </row>
    <row r="16" spans="1:10" ht="21" customHeight="1">
      <c r="A16" s="474" t="s">
        <v>168</v>
      </c>
      <c r="B16" s="445" t="s">
        <v>179</v>
      </c>
      <c r="C16" s="455">
        <f aca="true" t="shared" si="2" ref="C16:I16">SUM(C17:C19)</f>
        <v>3920506</v>
      </c>
      <c r="D16" s="458">
        <f t="shared" si="2"/>
        <v>1055369</v>
      </c>
      <c r="E16" s="462">
        <f t="shared" si="2"/>
        <v>633268</v>
      </c>
      <c r="F16" s="458">
        <f t="shared" si="2"/>
        <v>607268</v>
      </c>
      <c r="G16" s="458">
        <f t="shared" si="2"/>
        <v>983268</v>
      </c>
      <c r="H16" s="458">
        <f t="shared" si="2"/>
        <v>1789302</v>
      </c>
      <c r="I16" s="458">
        <f t="shared" si="2"/>
        <v>1456663</v>
      </c>
      <c r="J16" s="102"/>
    </row>
    <row r="17" spans="1:10" ht="14.25" customHeight="1">
      <c r="A17" s="474" t="s">
        <v>13</v>
      </c>
      <c r="B17" s="444" t="s">
        <v>180</v>
      </c>
      <c r="C17" s="453">
        <v>717450</v>
      </c>
      <c r="D17" s="102">
        <v>412384</v>
      </c>
      <c r="E17" s="463">
        <v>535268</v>
      </c>
      <c r="F17" s="102">
        <v>535268</v>
      </c>
      <c r="G17" s="102">
        <v>935268</v>
      </c>
      <c r="H17" s="102">
        <v>1773302</v>
      </c>
      <c r="I17" s="102">
        <v>1441663</v>
      </c>
      <c r="J17" s="102"/>
    </row>
    <row r="18" spans="1:10" ht="31.5" customHeight="1">
      <c r="A18" s="474" t="s">
        <v>14</v>
      </c>
      <c r="B18" s="447" t="s">
        <v>181</v>
      </c>
      <c r="C18" s="453">
        <v>3073056</v>
      </c>
      <c r="D18" s="102">
        <v>512985</v>
      </c>
      <c r="E18" s="463"/>
      <c r="F18" s="102"/>
      <c r="G18" s="102"/>
      <c r="H18" s="102"/>
      <c r="I18" s="102"/>
      <c r="J18" s="102"/>
    </row>
    <row r="19" spans="1:10" ht="15.75" customHeight="1">
      <c r="A19" s="474" t="s">
        <v>15</v>
      </c>
      <c r="B19" s="444" t="s">
        <v>182</v>
      </c>
      <c r="C19" s="453">
        <v>130000</v>
      </c>
      <c r="D19" s="102">
        <v>130000</v>
      </c>
      <c r="E19" s="463">
        <v>98000</v>
      </c>
      <c r="F19" s="102">
        <v>72000</v>
      </c>
      <c r="G19" s="102">
        <v>48000</v>
      </c>
      <c r="H19" s="102">
        <v>16000</v>
      </c>
      <c r="I19" s="102">
        <v>15000</v>
      </c>
      <c r="J19" s="102"/>
    </row>
    <row r="20" spans="1:10" ht="21" customHeight="1">
      <c r="A20" s="474" t="s">
        <v>173</v>
      </c>
      <c r="B20" s="445" t="s">
        <v>183</v>
      </c>
      <c r="C20" s="455">
        <f aca="true" t="shared" si="3" ref="C20:J20">SUM(C21:C23)</f>
        <v>140000</v>
      </c>
      <c r="D20" s="458">
        <f t="shared" si="3"/>
        <v>170000</v>
      </c>
      <c r="E20" s="462">
        <f t="shared" si="3"/>
        <v>2858760</v>
      </c>
      <c r="F20" s="458">
        <f t="shared" si="3"/>
        <v>2652812</v>
      </c>
      <c r="G20" s="458">
        <f t="shared" si="3"/>
        <v>2558812</v>
      </c>
      <c r="H20" s="458">
        <f t="shared" si="3"/>
        <v>2508812</v>
      </c>
      <c r="I20" s="458">
        <f t="shared" si="3"/>
        <v>3453812</v>
      </c>
      <c r="J20" s="458">
        <f t="shared" si="3"/>
        <v>1362018</v>
      </c>
    </row>
    <row r="21" spans="1:10" ht="12.75" customHeight="1">
      <c r="A21" s="474" t="s">
        <v>13</v>
      </c>
      <c r="B21" s="444" t="s">
        <v>180</v>
      </c>
      <c r="C21" s="453"/>
      <c r="D21" s="102">
        <v>0</v>
      </c>
      <c r="E21" s="463">
        <v>1347870</v>
      </c>
      <c r="F21" s="102">
        <v>1000000</v>
      </c>
      <c r="G21" s="102">
        <v>1000000</v>
      </c>
      <c r="H21" s="102">
        <v>1000000</v>
      </c>
      <c r="I21" s="102">
        <v>2000000</v>
      </c>
      <c r="J21" s="102">
        <v>1262018</v>
      </c>
    </row>
    <row r="22" spans="1:10" ht="28.5" customHeight="1">
      <c r="A22" s="474" t="s">
        <v>14</v>
      </c>
      <c r="B22" s="447" t="s">
        <v>181</v>
      </c>
      <c r="C22" s="453"/>
      <c r="D22" s="102">
        <v>0</v>
      </c>
      <c r="E22" s="463">
        <v>1308890</v>
      </c>
      <c r="F22" s="102">
        <v>1308812</v>
      </c>
      <c r="G22" s="102">
        <v>1308812</v>
      </c>
      <c r="H22" s="102">
        <v>1308812</v>
      </c>
      <c r="I22" s="102">
        <v>1308812</v>
      </c>
      <c r="J22" s="102"/>
    </row>
    <row r="23" spans="1:10" ht="16.5" customHeight="1">
      <c r="A23" s="474" t="s">
        <v>15</v>
      </c>
      <c r="B23" s="444" t="s">
        <v>182</v>
      </c>
      <c r="C23" s="453">
        <v>140000</v>
      </c>
      <c r="D23" s="102">
        <v>170000</v>
      </c>
      <c r="E23" s="463">
        <v>202000</v>
      </c>
      <c r="F23" s="102">
        <v>344000</v>
      </c>
      <c r="G23" s="102">
        <v>250000</v>
      </c>
      <c r="H23" s="102">
        <v>200000</v>
      </c>
      <c r="I23" s="102">
        <v>145000</v>
      </c>
      <c r="J23" s="102">
        <v>100000</v>
      </c>
    </row>
    <row r="24" spans="1:10" ht="14.25" customHeight="1">
      <c r="A24" s="474" t="s">
        <v>175</v>
      </c>
      <c r="B24" s="444" t="s">
        <v>184</v>
      </c>
      <c r="C24" s="455">
        <v>1374000</v>
      </c>
      <c r="D24" s="102">
        <v>374000</v>
      </c>
      <c r="E24" s="463"/>
      <c r="F24" s="102"/>
      <c r="G24" s="102"/>
      <c r="H24" s="102"/>
      <c r="I24" s="102"/>
      <c r="J24" s="102"/>
    </row>
    <row r="25" spans="1:10" ht="15.75" customHeight="1">
      <c r="A25" s="474" t="s">
        <v>185</v>
      </c>
      <c r="B25" s="444" t="s">
        <v>26</v>
      </c>
      <c r="C25" s="455"/>
      <c r="D25" s="102"/>
      <c r="E25" s="463"/>
      <c r="F25" s="102"/>
      <c r="G25" s="102"/>
      <c r="H25" s="102"/>
      <c r="I25" s="102"/>
      <c r="J25" s="102"/>
    </row>
    <row r="26" spans="1:10" ht="14.25" customHeight="1">
      <c r="A26" s="474" t="s">
        <v>43</v>
      </c>
      <c r="B26" s="446" t="s">
        <v>186</v>
      </c>
      <c r="C26" s="455">
        <f>C6-C14</f>
        <v>-1663572</v>
      </c>
      <c r="D26" s="458">
        <f aca="true" t="shared" si="4" ref="D26:I26">D6-D14</f>
        <v>-12739872</v>
      </c>
      <c r="E26" s="462">
        <f t="shared" si="4"/>
        <v>1588473</v>
      </c>
      <c r="F26" s="458">
        <f t="shared" si="4"/>
        <v>1154780</v>
      </c>
      <c r="G26" s="458">
        <f t="shared" si="4"/>
        <v>2100731</v>
      </c>
      <c r="H26" s="458">
        <f t="shared" si="4"/>
        <v>1721738</v>
      </c>
      <c r="I26" s="458">
        <f t="shared" si="4"/>
        <v>1437387</v>
      </c>
      <c r="J26" s="458">
        <v>1103422</v>
      </c>
    </row>
    <row r="27" spans="1:10" ht="19.5" customHeight="1">
      <c r="A27" s="474" t="s">
        <v>187</v>
      </c>
      <c r="B27" s="446" t="s">
        <v>188</v>
      </c>
      <c r="C27" s="455">
        <v>6146138</v>
      </c>
      <c r="D27" s="102">
        <v>19374795</v>
      </c>
      <c r="E27" s="463">
        <v>16182767</v>
      </c>
      <c r="F27" s="102">
        <v>13338687</v>
      </c>
      <c r="G27" s="102">
        <v>10094607</v>
      </c>
      <c r="H27" s="102">
        <v>6012493</v>
      </c>
      <c r="I27" s="102">
        <v>1262018</v>
      </c>
      <c r="J27" s="60">
        <v>0</v>
      </c>
    </row>
    <row r="28" spans="1:10" ht="30" customHeight="1">
      <c r="A28" s="474" t="s">
        <v>667</v>
      </c>
      <c r="B28" s="447" t="s">
        <v>189</v>
      </c>
      <c r="C28" s="455">
        <v>512985</v>
      </c>
      <c r="D28" s="102">
        <v>6544138</v>
      </c>
      <c r="E28" s="463">
        <v>5235248</v>
      </c>
      <c r="F28" s="102">
        <v>3926436</v>
      </c>
      <c r="G28" s="102">
        <v>2267624</v>
      </c>
      <c r="H28" s="102">
        <v>1308812</v>
      </c>
      <c r="I28" s="102">
        <v>0</v>
      </c>
      <c r="J28" s="60">
        <v>0</v>
      </c>
    </row>
    <row r="29" spans="1:10" ht="24" customHeight="1">
      <c r="A29" s="474" t="s">
        <v>190</v>
      </c>
      <c r="B29" s="448" t="s">
        <v>661</v>
      </c>
      <c r="C29" s="456">
        <f>C27/C6</f>
        <v>0.2020628556547776</v>
      </c>
      <c r="D29" s="459">
        <f aca="true" t="shared" si="5" ref="D29:J29">D27/D6</f>
        <v>0.4669774628386852</v>
      </c>
      <c r="E29" s="464">
        <f t="shared" si="5"/>
        <v>0.5646339505260072</v>
      </c>
      <c r="F29" s="459">
        <f t="shared" si="5"/>
        <v>0.5197456954274086</v>
      </c>
      <c r="G29" s="459">
        <f t="shared" si="5"/>
        <v>0.3846402867459228</v>
      </c>
      <c r="H29" s="459">
        <f t="shared" si="5"/>
        <v>0.22401949301600488</v>
      </c>
      <c r="I29" s="459">
        <f t="shared" si="5"/>
        <v>0.04597704918188068</v>
      </c>
      <c r="J29" s="459">
        <f t="shared" si="5"/>
        <v>0</v>
      </c>
    </row>
    <row r="30" spans="1:10" ht="24" customHeight="1">
      <c r="A30" s="474" t="s">
        <v>191</v>
      </c>
      <c r="B30" s="448" t="s">
        <v>662</v>
      </c>
      <c r="C30" s="456">
        <f>(C15)/C6</f>
        <v>0.1786669615021698</v>
      </c>
      <c r="D30" s="459">
        <f>(D15)/D6</f>
        <v>0.0385484996234977</v>
      </c>
      <c r="E30" s="464">
        <f aca="true" t="shared" si="6" ref="E30:J30">(E15)/E6</f>
        <v>0.121840570588913</v>
      </c>
      <c r="F30" s="459">
        <f t="shared" si="6"/>
        <v>0.12702993531139806</v>
      </c>
      <c r="G30" s="459">
        <f t="shared" si="6"/>
        <v>0.13496579578353057</v>
      </c>
      <c r="H30" s="459">
        <f t="shared" si="6"/>
        <v>0.16014344119901558</v>
      </c>
      <c r="I30" s="459">
        <f t="shared" si="6"/>
        <v>0.17889534902148427</v>
      </c>
      <c r="J30" s="459">
        <f t="shared" si="6"/>
        <v>0.048515590378666304</v>
      </c>
    </row>
    <row r="31" spans="1:10" ht="22.5" customHeight="1">
      <c r="A31" s="474" t="s">
        <v>192</v>
      </c>
      <c r="B31" s="448" t="s">
        <v>663</v>
      </c>
      <c r="C31" s="456">
        <f>(C27-C28)/C6</f>
        <v>0.1851977585794978</v>
      </c>
      <c r="D31" s="459">
        <f aca="true" t="shared" si="7" ref="D31:I31">(D27-D28)/D6</f>
        <v>0.30924857023846786</v>
      </c>
      <c r="E31" s="464">
        <f t="shared" si="7"/>
        <v>0.3819705802739744</v>
      </c>
      <c r="F31" s="459">
        <f t="shared" si="7"/>
        <v>0.3667510109152664</v>
      </c>
      <c r="G31" s="459">
        <f t="shared" si="7"/>
        <v>0.29823577931022605</v>
      </c>
      <c r="H31" s="459">
        <f t="shared" si="7"/>
        <v>0.17525446315347307</v>
      </c>
      <c r="I31" s="459">
        <f t="shared" si="7"/>
        <v>0.04597704918188068</v>
      </c>
      <c r="J31" s="467">
        <f>(J27-J28)/J6</f>
        <v>0</v>
      </c>
    </row>
    <row r="32" spans="1:10" ht="25.5" customHeight="1" thickBot="1">
      <c r="A32" s="475" t="s">
        <v>193</v>
      </c>
      <c r="B32" s="449" t="s">
        <v>664</v>
      </c>
      <c r="C32" s="457">
        <f>(C15-C18-C22)/C6</f>
        <v>0.0776359610679055</v>
      </c>
      <c r="D32" s="460">
        <f aca="true" t="shared" si="8" ref="D32:J32">(D15-D18-D22)/D6</f>
        <v>0.02618437222115342</v>
      </c>
      <c r="E32" s="465">
        <f t="shared" si="8"/>
        <v>0.0761720065229541</v>
      </c>
      <c r="F32" s="460">
        <f t="shared" si="8"/>
        <v>0.076031707140684</v>
      </c>
      <c r="G32" s="460">
        <f t="shared" si="8"/>
        <v>0.08509542212990497</v>
      </c>
      <c r="H32" s="460">
        <f t="shared" si="8"/>
        <v>0.11137841133648378</v>
      </c>
      <c r="I32" s="460">
        <f t="shared" si="8"/>
        <v>0.13121353014581402</v>
      </c>
      <c r="J32" s="460">
        <f t="shared" si="8"/>
        <v>0.048515590378666304</v>
      </c>
    </row>
    <row r="33" spans="3:4" ht="12.75">
      <c r="C33" s="441"/>
      <c r="D33" s="5"/>
    </row>
    <row r="34" ht="12.75">
      <c r="G34" s="3" t="s">
        <v>680</v>
      </c>
    </row>
    <row r="36" ht="12.75">
      <c r="G36" s="3" t="s">
        <v>681</v>
      </c>
    </row>
  </sheetData>
  <sheetProtection/>
  <mergeCells count="6">
    <mergeCell ref="E3:J3"/>
    <mergeCell ref="A1:J1"/>
    <mergeCell ref="C3:C4"/>
    <mergeCell ref="B3:B4"/>
    <mergeCell ref="A3:A4"/>
    <mergeCell ref="D3:D4"/>
  </mergeCells>
  <printOptions horizontalCentered="1" verticalCentered="1"/>
  <pageMargins left="0.1968503937007874" right="0.3937007874015748" top="0.6299212598425197" bottom="0.2362204724409449" header="0.15748031496062992" footer="0.2362204724409449"/>
  <pageSetup horizontalDpi="600" verticalDpi="600" orientation="landscape" paperSize="9" scale="80" r:id="rId1"/>
  <headerFooter alignWithMargins="0">
    <oddHeader>&amp;R&amp;9Załącznik nr &amp;A
do uchwały Rady Gminy Nr XXXII/274/09
z dnia  30 grudnia 2009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2"/>
  <sheetViews>
    <sheetView zoomScale="75" zoomScaleNormal="75" zoomScalePageLayoutView="0" workbookViewId="0" topLeftCell="A518">
      <selection activeCell="F469" sqref="F469:F473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85.875" style="1" customWidth="1"/>
    <col min="5" max="5" width="21.75390625" style="1" customWidth="1"/>
    <col min="6" max="6" width="20.875" style="1" customWidth="1"/>
  </cols>
  <sheetData>
    <row r="1" spans="1:6" ht="24.75" customHeight="1">
      <c r="A1" s="516" t="s">
        <v>669</v>
      </c>
      <c r="B1" s="516"/>
      <c r="C1" s="516"/>
      <c r="D1" s="516"/>
      <c r="E1" s="516"/>
      <c r="F1" s="516"/>
    </row>
    <row r="2" spans="1:6" ht="9" customHeight="1">
      <c r="A2" s="2"/>
      <c r="B2" s="2"/>
      <c r="C2" s="2"/>
      <c r="D2" s="2"/>
      <c r="E2" s="2"/>
      <c r="F2" s="2"/>
    </row>
    <row r="3" spans="1:6" ht="6" customHeight="1">
      <c r="A3" s="39"/>
      <c r="B3" s="39"/>
      <c r="C3" s="39"/>
      <c r="D3" s="39"/>
      <c r="E3" s="39"/>
      <c r="F3" s="39"/>
    </row>
    <row r="4" spans="1:6" s="40" customFormat="1" ht="18.75" customHeight="1">
      <c r="A4" s="515" t="s">
        <v>2</v>
      </c>
      <c r="B4" s="515" t="s">
        <v>3</v>
      </c>
      <c r="C4" s="521" t="s">
        <v>114</v>
      </c>
      <c r="D4" s="515" t="s">
        <v>19</v>
      </c>
      <c r="E4" s="521" t="s">
        <v>222</v>
      </c>
      <c r="F4" s="515" t="s">
        <v>203</v>
      </c>
    </row>
    <row r="5" spans="1:6" s="40" customFormat="1" ht="20.25" customHeight="1">
      <c r="A5" s="515"/>
      <c r="B5" s="515"/>
      <c r="C5" s="524"/>
      <c r="D5" s="515"/>
      <c r="E5" s="524"/>
      <c r="F5" s="515"/>
    </row>
    <row r="6" spans="1:6" s="40" customFormat="1" ht="18" customHeight="1">
      <c r="A6" s="515"/>
      <c r="B6" s="515"/>
      <c r="C6" s="522"/>
      <c r="D6" s="515"/>
      <c r="E6" s="522"/>
      <c r="F6" s="515"/>
    </row>
    <row r="7" spans="1:6" s="40" customFormat="1" ht="6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</row>
    <row r="8" spans="1:6" s="40" customFormat="1" ht="12.75">
      <c r="A8" s="159" t="s">
        <v>229</v>
      </c>
      <c r="B8" s="159"/>
      <c r="C8" s="160"/>
      <c r="D8" s="161" t="s">
        <v>415</v>
      </c>
      <c r="E8" s="201">
        <f>E9+E16+E18</f>
        <v>1204355</v>
      </c>
      <c r="F8" s="250">
        <f>F9+F16+F18</f>
        <v>9603502</v>
      </c>
    </row>
    <row r="9" spans="1:6" s="40" customFormat="1" ht="12.75">
      <c r="A9" s="162"/>
      <c r="B9" s="162" t="s">
        <v>231</v>
      </c>
      <c r="C9" s="162"/>
      <c r="D9" s="163" t="s">
        <v>416</v>
      </c>
      <c r="E9" s="202">
        <f>E12+E13+E15+E14</f>
        <v>309448</v>
      </c>
      <c r="F9" s="251">
        <f>F12+F13+F15+F14</f>
        <v>9547202</v>
      </c>
    </row>
    <row r="10" spans="1:6" s="40" customFormat="1" ht="12.75" hidden="1">
      <c r="A10" s="162"/>
      <c r="B10" s="162"/>
      <c r="C10" s="164"/>
      <c r="D10" s="165"/>
      <c r="E10" s="203"/>
      <c r="F10" s="249"/>
    </row>
    <row r="11" spans="1:6" s="40" customFormat="1" ht="12.75" hidden="1">
      <c r="A11" s="162"/>
      <c r="B11" s="162"/>
      <c r="C11" s="164"/>
      <c r="D11" s="165"/>
      <c r="E11" s="203"/>
      <c r="F11" s="249"/>
    </row>
    <row r="12" spans="1:6" s="40" customFormat="1" ht="15.75" customHeight="1">
      <c r="A12" s="162"/>
      <c r="B12" s="166"/>
      <c r="C12" s="166">
        <v>6050</v>
      </c>
      <c r="D12" s="167" t="s">
        <v>417</v>
      </c>
      <c r="E12" s="204">
        <v>155180</v>
      </c>
      <c r="F12" s="249">
        <v>100000</v>
      </c>
    </row>
    <row r="13" spans="1:6" s="40" customFormat="1" ht="12.75" hidden="1">
      <c r="A13" s="162"/>
      <c r="B13" s="166"/>
      <c r="C13" s="166"/>
      <c r="D13" s="167"/>
      <c r="E13" s="204"/>
      <c r="F13" s="249"/>
    </row>
    <row r="14" spans="1:6" s="40" customFormat="1" ht="12.75">
      <c r="A14" s="162"/>
      <c r="B14" s="166"/>
      <c r="C14" s="166">
        <v>6058</v>
      </c>
      <c r="D14" s="167" t="s">
        <v>417</v>
      </c>
      <c r="E14" s="204">
        <v>52918</v>
      </c>
      <c r="F14" s="249">
        <v>5795603</v>
      </c>
    </row>
    <row r="15" spans="1:6" s="40" customFormat="1" ht="12.75">
      <c r="A15" s="166"/>
      <c r="B15" s="166"/>
      <c r="C15" s="166">
        <v>6059</v>
      </c>
      <c r="D15" s="167" t="s">
        <v>417</v>
      </c>
      <c r="E15" s="204">
        <v>101350</v>
      </c>
      <c r="F15" s="249">
        <v>3651599</v>
      </c>
    </row>
    <row r="16" spans="1:6" s="40" customFormat="1" ht="12.75">
      <c r="A16" s="162"/>
      <c r="B16" s="162" t="s">
        <v>418</v>
      </c>
      <c r="C16" s="162"/>
      <c r="D16" s="163" t="s">
        <v>419</v>
      </c>
      <c r="E16" s="202">
        <f>E17</f>
        <v>23200</v>
      </c>
      <c r="F16" s="251">
        <f>F17</f>
        <v>15000</v>
      </c>
    </row>
    <row r="17" spans="1:6" s="40" customFormat="1" ht="15.75" customHeight="1">
      <c r="A17" s="162"/>
      <c r="B17" s="166"/>
      <c r="C17" s="166">
        <v>2850</v>
      </c>
      <c r="D17" s="168" t="s">
        <v>420</v>
      </c>
      <c r="E17" s="204">
        <v>23200</v>
      </c>
      <c r="F17" s="249">
        <v>15000</v>
      </c>
    </row>
    <row r="18" spans="1:6" s="40" customFormat="1" ht="12.75">
      <c r="A18" s="162"/>
      <c r="B18" s="162" t="s">
        <v>235</v>
      </c>
      <c r="C18" s="162"/>
      <c r="D18" s="163" t="s">
        <v>421</v>
      </c>
      <c r="E18" s="202">
        <f>SUM(E19:E30)</f>
        <v>871707</v>
      </c>
      <c r="F18" s="251">
        <f>SUM(F19:F30)</f>
        <v>41300</v>
      </c>
    </row>
    <row r="19" spans="1:6" s="40" customFormat="1" ht="24">
      <c r="A19" s="162"/>
      <c r="B19" s="162"/>
      <c r="C19" s="164">
        <v>2710</v>
      </c>
      <c r="D19" s="169" t="s">
        <v>422</v>
      </c>
      <c r="E19" s="203">
        <v>1500</v>
      </c>
      <c r="F19" s="249">
        <v>1500</v>
      </c>
    </row>
    <row r="20" spans="1:6" s="42" customFormat="1" ht="18.75" customHeight="1">
      <c r="A20" s="162"/>
      <c r="B20" s="162"/>
      <c r="C20" s="164">
        <v>3030</v>
      </c>
      <c r="D20" s="169" t="s">
        <v>423</v>
      </c>
      <c r="E20" s="203">
        <v>4000</v>
      </c>
      <c r="F20" s="496">
        <v>4000</v>
      </c>
    </row>
    <row r="21" spans="1:6" ht="12.75">
      <c r="A21" s="162"/>
      <c r="B21" s="162"/>
      <c r="C21" s="164">
        <v>4010</v>
      </c>
      <c r="D21" s="169" t="s">
        <v>424</v>
      </c>
      <c r="E21" s="203">
        <v>4929</v>
      </c>
      <c r="F21" s="220"/>
    </row>
    <row r="22" spans="1:6" ht="12.75">
      <c r="A22" s="162"/>
      <c r="B22" s="162"/>
      <c r="C22" s="164">
        <v>4110</v>
      </c>
      <c r="D22" s="169" t="s">
        <v>425</v>
      </c>
      <c r="E22" s="203">
        <v>744</v>
      </c>
      <c r="F22" s="220"/>
    </row>
    <row r="23" spans="1:6" ht="12.75">
      <c r="A23" s="162"/>
      <c r="B23" s="162"/>
      <c r="C23" s="164">
        <v>4120</v>
      </c>
      <c r="D23" s="169" t="s">
        <v>426</v>
      </c>
      <c r="E23" s="203">
        <v>121</v>
      </c>
      <c r="F23" s="220"/>
    </row>
    <row r="24" spans="1:6" ht="12.75">
      <c r="A24" s="162"/>
      <c r="B24" s="162"/>
      <c r="C24" s="164">
        <v>4170</v>
      </c>
      <c r="D24" s="169" t="s">
        <v>427</v>
      </c>
      <c r="E24" s="203">
        <v>2000</v>
      </c>
      <c r="F24" s="220">
        <v>2000</v>
      </c>
    </row>
    <row r="25" spans="1:6" ht="12.75">
      <c r="A25" s="162"/>
      <c r="B25" s="162"/>
      <c r="C25" s="166">
        <v>4210</v>
      </c>
      <c r="D25" s="167" t="s">
        <v>428</v>
      </c>
      <c r="E25" s="204">
        <v>16524</v>
      </c>
      <c r="F25" s="220">
        <v>11447</v>
      </c>
    </row>
    <row r="26" spans="1:6" ht="12.75">
      <c r="A26" s="162"/>
      <c r="B26" s="162"/>
      <c r="C26" s="166">
        <v>4300</v>
      </c>
      <c r="D26" s="167" t="s">
        <v>429</v>
      </c>
      <c r="E26" s="204">
        <v>26790</v>
      </c>
      <c r="F26" s="220">
        <v>22053</v>
      </c>
    </row>
    <row r="27" spans="1:6" ht="12.75">
      <c r="A27" s="162"/>
      <c r="B27" s="162"/>
      <c r="C27" s="166">
        <v>4410</v>
      </c>
      <c r="D27" s="167" t="s">
        <v>430</v>
      </c>
      <c r="E27" s="204">
        <v>300</v>
      </c>
      <c r="F27" s="220">
        <v>300</v>
      </c>
    </row>
    <row r="28" spans="1:6" ht="12.75">
      <c r="A28" s="162"/>
      <c r="B28" s="166"/>
      <c r="C28" s="166">
        <v>4430</v>
      </c>
      <c r="D28" s="167" t="s">
        <v>431</v>
      </c>
      <c r="E28" s="204">
        <v>814124</v>
      </c>
      <c r="F28" s="220"/>
    </row>
    <row r="29" spans="1:6" ht="17.25" customHeight="1">
      <c r="A29" s="162"/>
      <c r="B29" s="166"/>
      <c r="C29" s="166">
        <v>4740</v>
      </c>
      <c r="D29" s="167" t="s">
        <v>432</v>
      </c>
      <c r="E29" s="204">
        <v>675</v>
      </c>
      <c r="F29" s="220"/>
    </row>
    <row r="30" spans="1:6" ht="15" customHeight="1" hidden="1">
      <c r="A30" s="162"/>
      <c r="B30" s="166"/>
      <c r="C30" s="166"/>
      <c r="D30" s="167"/>
      <c r="E30" s="204"/>
      <c r="F30" s="220"/>
    </row>
    <row r="31" spans="1:6" ht="12.75">
      <c r="A31" s="170" t="s">
        <v>241</v>
      </c>
      <c r="B31" s="170"/>
      <c r="C31" s="170"/>
      <c r="D31" s="171" t="s">
        <v>242</v>
      </c>
      <c r="E31" s="205">
        <f>E32</f>
        <v>5900</v>
      </c>
      <c r="F31" s="252">
        <f>F32</f>
        <v>5959</v>
      </c>
    </row>
    <row r="32" spans="1:6" ht="12.75">
      <c r="A32" s="172"/>
      <c r="B32" s="172" t="s">
        <v>243</v>
      </c>
      <c r="C32" s="172"/>
      <c r="D32" s="173" t="s">
        <v>236</v>
      </c>
      <c r="E32" s="206">
        <f>SUM(E33:E35)</f>
        <v>5900</v>
      </c>
      <c r="F32" s="253">
        <f>SUM(F33:F35)</f>
        <v>5959</v>
      </c>
    </row>
    <row r="33" spans="1:6" ht="12.75">
      <c r="A33" s="162"/>
      <c r="B33" s="166"/>
      <c r="C33" s="166">
        <v>4210</v>
      </c>
      <c r="D33" s="167" t="s">
        <v>428</v>
      </c>
      <c r="E33" s="204">
        <v>5000</v>
      </c>
      <c r="F33" s="220">
        <v>5050</v>
      </c>
    </row>
    <row r="34" spans="1:6" ht="12.75">
      <c r="A34" s="162"/>
      <c r="B34" s="166"/>
      <c r="C34" s="166">
        <v>4300</v>
      </c>
      <c r="D34" s="167" t="s">
        <v>429</v>
      </c>
      <c r="E34" s="204">
        <v>300</v>
      </c>
      <c r="F34" s="220">
        <v>303</v>
      </c>
    </row>
    <row r="35" spans="1:6" ht="12.75">
      <c r="A35" s="162"/>
      <c r="B35" s="166"/>
      <c r="C35" s="166">
        <v>4500</v>
      </c>
      <c r="D35" s="167" t="s">
        <v>434</v>
      </c>
      <c r="E35" s="204">
        <v>600</v>
      </c>
      <c r="F35" s="220">
        <v>606</v>
      </c>
    </row>
    <row r="36" spans="1:6" ht="12.75">
      <c r="A36" s="170" t="s">
        <v>247</v>
      </c>
      <c r="B36" s="170"/>
      <c r="C36" s="170"/>
      <c r="D36" s="171" t="s">
        <v>248</v>
      </c>
      <c r="E36" s="205">
        <f>E37</f>
        <v>3289054</v>
      </c>
      <c r="F36" s="252">
        <f>F37</f>
        <v>17896495</v>
      </c>
    </row>
    <row r="37" spans="1:6" ht="12.75">
      <c r="A37" s="172"/>
      <c r="B37" s="172" t="s">
        <v>249</v>
      </c>
      <c r="C37" s="172"/>
      <c r="D37" s="173" t="s">
        <v>250</v>
      </c>
      <c r="E37" s="206">
        <f>SUM(E38:E45)</f>
        <v>3289054</v>
      </c>
      <c r="F37" s="253">
        <f>SUM(F38:F45)</f>
        <v>17896495</v>
      </c>
    </row>
    <row r="38" spans="1:6" ht="12.75">
      <c r="A38" s="162"/>
      <c r="B38" s="166"/>
      <c r="C38" s="166">
        <v>4210</v>
      </c>
      <c r="D38" s="167" t="s">
        <v>428</v>
      </c>
      <c r="E38" s="204">
        <v>27303</v>
      </c>
      <c r="F38" s="220">
        <v>27576</v>
      </c>
    </row>
    <row r="39" spans="1:6" ht="12.75">
      <c r="A39" s="162"/>
      <c r="B39" s="166"/>
      <c r="C39" s="166">
        <v>4270</v>
      </c>
      <c r="D39" s="167" t="s">
        <v>435</v>
      </c>
      <c r="E39" s="204">
        <v>263972</v>
      </c>
      <c r="F39" s="220">
        <v>462398</v>
      </c>
    </row>
    <row r="40" spans="1:6" ht="12.75">
      <c r="A40" s="162"/>
      <c r="B40" s="166"/>
      <c r="C40" s="166">
        <v>4300</v>
      </c>
      <c r="D40" s="167" t="s">
        <v>429</v>
      </c>
      <c r="E40" s="204">
        <v>173825</v>
      </c>
      <c r="F40" s="220">
        <v>190723</v>
      </c>
    </row>
    <row r="41" spans="1:6" ht="12.75">
      <c r="A41" s="162"/>
      <c r="B41" s="166"/>
      <c r="C41" s="166">
        <v>4430</v>
      </c>
      <c r="D41" s="167" t="s">
        <v>431</v>
      </c>
      <c r="E41" s="204">
        <v>5000</v>
      </c>
      <c r="F41" s="220">
        <v>8000</v>
      </c>
    </row>
    <row r="42" spans="1:6" ht="12.75">
      <c r="A42" s="162"/>
      <c r="B42" s="166"/>
      <c r="C42" s="166">
        <v>6050</v>
      </c>
      <c r="D42" s="167" t="s">
        <v>417</v>
      </c>
      <c r="E42" s="204">
        <v>2188156</v>
      </c>
      <c r="F42" s="220">
        <v>8251463</v>
      </c>
    </row>
    <row r="43" spans="1:6" ht="12.75">
      <c r="A43" s="162"/>
      <c r="B43" s="166"/>
      <c r="C43" s="166">
        <v>6058</v>
      </c>
      <c r="D43" s="167" t="s">
        <v>417</v>
      </c>
      <c r="E43" s="203">
        <v>307313</v>
      </c>
      <c r="F43" s="220">
        <v>6215926</v>
      </c>
    </row>
    <row r="44" spans="1:6" ht="12.75">
      <c r="A44" s="162"/>
      <c r="B44" s="166"/>
      <c r="C44" s="166">
        <v>6059</v>
      </c>
      <c r="D44" s="167" t="s">
        <v>417</v>
      </c>
      <c r="E44" s="203">
        <v>323485</v>
      </c>
      <c r="F44" s="220">
        <v>2740409</v>
      </c>
    </row>
    <row r="45" spans="1:6" ht="12.75">
      <c r="A45" s="162"/>
      <c r="B45" s="166"/>
      <c r="C45" s="166">
        <v>6060</v>
      </c>
      <c r="D45" s="167" t="s">
        <v>436</v>
      </c>
      <c r="E45" s="203">
        <v>0</v>
      </c>
      <c r="F45" s="220"/>
    </row>
    <row r="46" spans="1:6" ht="12.75">
      <c r="A46" s="170" t="s">
        <v>254</v>
      </c>
      <c r="B46" s="170"/>
      <c r="C46" s="170"/>
      <c r="D46" s="171" t="s">
        <v>255</v>
      </c>
      <c r="E46" s="205">
        <f>E47+E61</f>
        <v>235554</v>
      </c>
      <c r="F46" s="281">
        <f>F47+F61</f>
        <v>300796</v>
      </c>
    </row>
    <row r="47" spans="1:6" ht="12.75">
      <c r="A47" s="172"/>
      <c r="B47" s="172" t="s">
        <v>256</v>
      </c>
      <c r="C47" s="172"/>
      <c r="D47" s="173" t="s">
        <v>257</v>
      </c>
      <c r="E47" s="206">
        <f>SUM(E48:E60)</f>
        <v>225554</v>
      </c>
      <c r="F47" s="282">
        <f>SUM(F48:F60)</f>
        <v>290696</v>
      </c>
    </row>
    <row r="48" spans="1:6" ht="12.75">
      <c r="A48" s="162"/>
      <c r="B48" s="166"/>
      <c r="C48" s="166">
        <v>4170</v>
      </c>
      <c r="D48" s="167" t="s">
        <v>427</v>
      </c>
      <c r="E48" s="204">
        <v>0</v>
      </c>
      <c r="F48" s="220">
        <v>6200</v>
      </c>
    </row>
    <row r="49" spans="1:6" ht="12.75">
      <c r="A49" s="162"/>
      <c r="B49" s="166"/>
      <c r="C49" s="166">
        <v>4210</v>
      </c>
      <c r="D49" s="167" t="s">
        <v>428</v>
      </c>
      <c r="E49" s="204">
        <v>81092</v>
      </c>
      <c r="F49" s="220">
        <v>92903</v>
      </c>
    </row>
    <row r="50" spans="1:6" ht="12.75">
      <c r="A50" s="162"/>
      <c r="B50" s="166"/>
      <c r="C50" s="166">
        <v>4260</v>
      </c>
      <c r="D50" s="167" t="s">
        <v>437</v>
      </c>
      <c r="E50" s="204">
        <v>6100</v>
      </c>
      <c r="F50" s="220">
        <v>6161</v>
      </c>
    </row>
    <row r="51" spans="1:6" ht="12.75">
      <c r="A51" s="162"/>
      <c r="B51" s="166"/>
      <c r="C51" s="166">
        <v>4270</v>
      </c>
      <c r="D51" s="167" t="s">
        <v>435</v>
      </c>
      <c r="E51" s="204">
        <v>19124</v>
      </c>
      <c r="F51" s="220">
        <v>19315</v>
      </c>
    </row>
    <row r="52" spans="1:6" ht="12.75">
      <c r="A52" s="162"/>
      <c r="B52" s="166"/>
      <c r="C52" s="166">
        <v>4300</v>
      </c>
      <c r="D52" s="167" t="s">
        <v>429</v>
      </c>
      <c r="E52" s="204">
        <v>48210</v>
      </c>
      <c r="F52" s="220">
        <v>34835</v>
      </c>
    </row>
    <row r="53" spans="1:6" ht="12.75">
      <c r="A53" s="162"/>
      <c r="B53" s="166"/>
      <c r="C53" s="166">
        <v>4430</v>
      </c>
      <c r="D53" s="167" t="s">
        <v>431</v>
      </c>
      <c r="E53" s="204">
        <v>5433</v>
      </c>
      <c r="F53" s="220">
        <v>5487</v>
      </c>
    </row>
    <row r="54" spans="1:6" ht="12.75">
      <c r="A54" s="162"/>
      <c r="B54" s="166"/>
      <c r="C54" s="166">
        <v>4520</v>
      </c>
      <c r="D54" s="167" t="s">
        <v>438</v>
      </c>
      <c r="E54" s="204">
        <v>2632</v>
      </c>
      <c r="F54" s="220">
        <v>2658</v>
      </c>
    </row>
    <row r="55" spans="1:6" ht="12.75">
      <c r="A55" s="162"/>
      <c r="B55" s="166"/>
      <c r="C55" s="166">
        <v>4530</v>
      </c>
      <c r="D55" s="167" t="s">
        <v>439</v>
      </c>
      <c r="E55" s="204">
        <v>54967</v>
      </c>
      <c r="F55" s="220">
        <v>65617</v>
      </c>
    </row>
    <row r="56" spans="1:6" ht="12.75">
      <c r="A56" s="162"/>
      <c r="B56" s="166"/>
      <c r="C56" s="166">
        <v>4590</v>
      </c>
      <c r="D56" s="167" t="s">
        <v>440</v>
      </c>
      <c r="E56" s="204">
        <v>2496</v>
      </c>
      <c r="F56" s="220">
        <v>2520</v>
      </c>
    </row>
    <row r="57" spans="1:6" ht="12.75" hidden="1">
      <c r="A57" s="162"/>
      <c r="B57" s="166"/>
      <c r="C57" s="174"/>
      <c r="D57" s="167"/>
      <c r="E57" s="204"/>
      <c r="F57" s="220"/>
    </row>
    <row r="58" spans="1:6" ht="12.75">
      <c r="A58" s="162"/>
      <c r="B58" s="166"/>
      <c r="C58" s="166" t="s">
        <v>503</v>
      </c>
      <c r="D58" s="167" t="s">
        <v>665</v>
      </c>
      <c r="E58" s="204">
        <v>500</v>
      </c>
      <c r="F58" s="220"/>
    </row>
    <row r="59" spans="1:6" ht="12.75">
      <c r="A59" s="162"/>
      <c r="B59" s="166"/>
      <c r="C59" s="166">
        <v>6050</v>
      </c>
      <c r="D59" s="167" t="s">
        <v>417</v>
      </c>
      <c r="E59" s="204">
        <v>0</v>
      </c>
      <c r="F59" s="220">
        <v>50000</v>
      </c>
    </row>
    <row r="60" spans="1:6" ht="12.75">
      <c r="A60" s="162"/>
      <c r="B60" s="166"/>
      <c r="C60" s="166">
        <v>6060</v>
      </c>
      <c r="D60" s="167" t="s">
        <v>436</v>
      </c>
      <c r="E60" s="204">
        <v>5000</v>
      </c>
      <c r="F60" s="220">
        <v>5000</v>
      </c>
    </row>
    <row r="61" spans="1:6" ht="12.75">
      <c r="A61" s="162"/>
      <c r="B61" s="166" t="s">
        <v>441</v>
      </c>
      <c r="C61" s="166"/>
      <c r="D61" s="175" t="s">
        <v>236</v>
      </c>
      <c r="E61" s="204">
        <f>E62</f>
        <v>10000</v>
      </c>
      <c r="F61" s="254">
        <f>F62</f>
        <v>10100</v>
      </c>
    </row>
    <row r="62" spans="1:6" ht="15.75" customHeight="1">
      <c r="A62" s="162"/>
      <c r="B62" s="166"/>
      <c r="C62" s="166" t="s">
        <v>442</v>
      </c>
      <c r="D62" s="176" t="s">
        <v>443</v>
      </c>
      <c r="E62" s="204">
        <v>10000</v>
      </c>
      <c r="F62" s="220">
        <v>10100</v>
      </c>
    </row>
    <row r="63" spans="1:6" ht="12.75">
      <c r="A63" s="170" t="s">
        <v>268</v>
      </c>
      <c r="B63" s="170"/>
      <c r="C63" s="170"/>
      <c r="D63" s="106" t="s">
        <v>269</v>
      </c>
      <c r="E63" s="205">
        <f>E64</f>
        <v>0</v>
      </c>
      <c r="F63" s="252">
        <f>F64</f>
        <v>100000</v>
      </c>
    </row>
    <row r="64" spans="1:6" ht="12.75">
      <c r="A64" s="172"/>
      <c r="B64" s="108" t="s">
        <v>542</v>
      </c>
      <c r="C64" s="108"/>
      <c r="D64" s="110" t="s">
        <v>543</v>
      </c>
      <c r="E64" s="151">
        <f>E67</f>
        <v>0</v>
      </c>
      <c r="F64" s="255">
        <f>F67</f>
        <v>100000</v>
      </c>
    </row>
    <row r="65" spans="1:6" ht="12.75" hidden="1">
      <c r="A65" s="162"/>
      <c r="B65" s="112"/>
      <c r="C65" s="166"/>
      <c r="D65" s="167"/>
      <c r="E65" s="150" t="e">
        <f>F65+#REF!</f>
        <v>#REF!</v>
      </c>
      <c r="F65" s="220"/>
    </row>
    <row r="66" spans="1:6" ht="12.75" hidden="1">
      <c r="A66" s="162"/>
      <c r="B66" s="166"/>
      <c r="C66" s="166"/>
      <c r="D66" s="167"/>
      <c r="E66" s="204"/>
      <c r="F66" s="220"/>
    </row>
    <row r="67" spans="1:6" ht="12.75">
      <c r="A67" s="162"/>
      <c r="B67" s="166"/>
      <c r="C67" s="166">
        <v>4300</v>
      </c>
      <c r="D67" s="167" t="s">
        <v>429</v>
      </c>
      <c r="E67" s="204">
        <v>0</v>
      </c>
      <c r="F67" s="220">
        <v>100000</v>
      </c>
    </row>
    <row r="68" spans="1:6" ht="12.75">
      <c r="A68" s="170" t="s">
        <v>270</v>
      </c>
      <c r="B68" s="170"/>
      <c r="C68" s="170"/>
      <c r="D68" s="171" t="s">
        <v>444</v>
      </c>
      <c r="E68" s="205">
        <f>E69+E76+E83+E114</f>
        <v>3163045</v>
      </c>
      <c r="F68" s="256">
        <f>F69+F76+F83+F114</f>
        <v>4471908</v>
      </c>
    </row>
    <row r="69" spans="1:6" ht="12.75">
      <c r="A69" s="172"/>
      <c r="B69" s="172" t="s">
        <v>272</v>
      </c>
      <c r="C69" s="172"/>
      <c r="D69" s="173" t="s">
        <v>445</v>
      </c>
      <c r="E69" s="206">
        <f>E70+E72+E73+E71+E74</f>
        <v>90000</v>
      </c>
      <c r="F69" s="253">
        <f>F70+F72+F73+F71+F74</f>
        <v>87914</v>
      </c>
    </row>
    <row r="70" spans="1:6" ht="12.75">
      <c r="A70" s="162"/>
      <c r="B70" s="166"/>
      <c r="C70" s="166">
        <v>4010</v>
      </c>
      <c r="D70" s="167" t="s">
        <v>424</v>
      </c>
      <c r="E70" s="204">
        <v>66466</v>
      </c>
      <c r="F70" s="220">
        <v>68508</v>
      </c>
    </row>
    <row r="71" spans="1:6" ht="12.75">
      <c r="A71" s="162"/>
      <c r="B71" s="166"/>
      <c r="C71" s="166">
        <v>4040</v>
      </c>
      <c r="D71" s="167" t="s">
        <v>446</v>
      </c>
      <c r="E71" s="204">
        <v>5870</v>
      </c>
      <c r="F71" s="220">
        <v>6281</v>
      </c>
    </row>
    <row r="72" spans="1:6" ht="12.75">
      <c r="A72" s="162"/>
      <c r="B72" s="166"/>
      <c r="C72" s="166">
        <v>4110</v>
      </c>
      <c r="D72" s="167" t="s">
        <v>447</v>
      </c>
      <c r="E72" s="204">
        <v>10036</v>
      </c>
      <c r="F72" s="220">
        <v>11293</v>
      </c>
    </row>
    <row r="73" spans="1:6" ht="12.75">
      <c r="A73" s="162"/>
      <c r="B73" s="166"/>
      <c r="C73" s="166">
        <v>4120</v>
      </c>
      <c r="D73" s="167" t="s">
        <v>426</v>
      </c>
      <c r="E73" s="204">
        <v>1628</v>
      </c>
      <c r="F73" s="220">
        <v>1832</v>
      </c>
    </row>
    <row r="74" spans="1:6" ht="12.75">
      <c r="A74" s="162"/>
      <c r="B74" s="166"/>
      <c r="C74" s="166" t="s">
        <v>448</v>
      </c>
      <c r="D74" s="167" t="s">
        <v>428</v>
      </c>
      <c r="E74" s="204">
        <v>6000</v>
      </c>
      <c r="F74" s="220"/>
    </row>
    <row r="75" spans="1:6" ht="12.75" hidden="1">
      <c r="A75" s="162"/>
      <c r="B75" s="166"/>
      <c r="C75" s="166"/>
      <c r="D75" s="167"/>
      <c r="E75" s="204"/>
      <c r="F75" s="220"/>
    </row>
    <row r="76" spans="1:6" ht="12.75">
      <c r="A76" s="172"/>
      <c r="B76" s="172" t="s">
        <v>449</v>
      </c>
      <c r="C76" s="172"/>
      <c r="D76" s="173" t="s">
        <v>450</v>
      </c>
      <c r="E76" s="206">
        <f>E77+E78+E79+E80+E81+E82</f>
        <v>91354</v>
      </c>
      <c r="F76" s="282">
        <f>F77+F78+F79+F80+F81</f>
        <v>92368</v>
      </c>
    </row>
    <row r="77" spans="1:6" ht="12.75">
      <c r="A77" s="162"/>
      <c r="B77" s="166"/>
      <c r="C77" s="166">
        <v>3030</v>
      </c>
      <c r="D77" s="167" t="s">
        <v>423</v>
      </c>
      <c r="E77" s="204">
        <v>67260</v>
      </c>
      <c r="F77" s="220">
        <v>67933</v>
      </c>
    </row>
    <row r="78" spans="1:6" ht="12.75">
      <c r="A78" s="162"/>
      <c r="B78" s="166"/>
      <c r="C78" s="166">
        <v>4210</v>
      </c>
      <c r="D78" s="167" t="s">
        <v>428</v>
      </c>
      <c r="E78" s="204">
        <v>11411</v>
      </c>
      <c r="F78" s="220">
        <v>6775</v>
      </c>
    </row>
    <row r="79" spans="1:6" ht="12.75">
      <c r="A79" s="162"/>
      <c r="B79" s="166"/>
      <c r="C79" s="166">
        <v>4300</v>
      </c>
      <c r="D79" s="167" t="s">
        <v>429</v>
      </c>
      <c r="E79" s="204">
        <v>12583</v>
      </c>
      <c r="F79" s="220">
        <v>17660</v>
      </c>
    </row>
    <row r="80" spans="1:6" ht="12.75" hidden="1">
      <c r="A80" s="162"/>
      <c r="B80" s="166"/>
      <c r="C80" s="166"/>
      <c r="D80" s="167"/>
      <c r="E80" s="204"/>
      <c r="F80" s="220"/>
    </row>
    <row r="81" spans="1:6" ht="12.75" hidden="1">
      <c r="A81" s="162"/>
      <c r="B81" s="166"/>
      <c r="C81" s="166"/>
      <c r="D81" s="167"/>
      <c r="E81" s="204"/>
      <c r="F81" s="220"/>
    </row>
    <row r="82" spans="1:6" ht="12.75">
      <c r="A82" s="162"/>
      <c r="B82" s="166"/>
      <c r="C82" s="166" t="s">
        <v>503</v>
      </c>
      <c r="D82" s="167" t="s">
        <v>665</v>
      </c>
      <c r="E82" s="204">
        <v>100</v>
      </c>
      <c r="F82" s="220"/>
    </row>
    <row r="83" spans="1:6" ht="12.75">
      <c r="A83" s="177"/>
      <c r="B83" s="177">
        <v>75023</v>
      </c>
      <c r="C83" s="172"/>
      <c r="D83" s="173" t="s">
        <v>452</v>
      </c>
      <c r="E83" s="206">
        <f>SUM(E84:E112)</f>
        <v>2663702</v>
      </c>
      <c r="F83" s="282">
        <f>SUM(F84:F112)</f>
        <v>4072477</v>
      </c>
    </row>
    <row r="84" spans="1:6" ht="12.75">
      <c r="A84" s="178"/>
      <c r="B84" s="179"/>
      <c r="C84" s="166" t="s">
        <v>453</v>
      </c>
      <c r="D84" s="167" t="s">
        <v>454</v>
      </c>
      <c r="E84" s="204">
        <v>1620</v>
      </c>
      <c r="F84" s="220">
        <v>0</v>
      </c>
    </row>
    <row r="85" spans="1:6" ht="12.75">
      <c r="A85" s="179"/>
      <c r="B85" s="179"/>
      <c r="C85" s="166">
        <v>4010</v>
      </c>
      <c r="D85" s="167" t="s">
        <v>424</v>
      </c>
      <c r="E85" s="204">
        <v>1473333</v>
      </c>
      <c r="F85" s="220">
        <v>1710193</v>
      </c>
    </row>
    <row r="86" spans="1:6" ht="12.75">
      <c r="A86" s="179"/>
      <c r="B86" s="179"/>
      <c r="C86" s="166">
        <v>4040</v>
      </c>
      <c r="D86" s="167" t="s">
        <v>446</v>
      </c>
      <c r="E86" s="204">
        <v>81782</v>
      </c>
      <c r="F86" s="220">
        <v>94867</v>
      </c>
    </row>
    <row r="87" spans="1:6" ht="12.75">
      <c r="A87" s="179"/>
      <c r="B87" s="179"/>
      <c r="C87" s="166">
        <v>4110</v>
      </c>
      <c r="D87" s="167" t="s">
        <v>447</v>
      </c>
      <c r="E87" s="204">
        <v>208432</v>
      </c>
      <c r="F87" s="220">
        <v>277674</v>
      </c>
    </row>
    <row r="88" spans="1:6" ht="12.75">
      <c r="A88" s="179"/>
      <c r="B88" s="179"/>
      <c r="C88" s="166">
        <v>4120</v>
      </c>
      <c r="D88" s="167" t="s">
        <v>426</v>
      </c>
      <c r="E88" s="204">
        <v>33819</v>
      </c>
      <c r="F88" s="220">
        <v>45053</v>
      </c>
    </row>
    <row r="89" spans="1:6" ht="12.75">
      <c r="A89" s="179"/>
      <c r="B89" s="179"/>
      <c r="C89" s="166">
        <v>4140</v>
      </c>
      <c r="D89" s="167" t="s">
        <v>455</v>
      </c>
      <c r="E89" s="204">
        <v>7725</v>
      </c>
      <c r="F89" s="220">
        <v>7880</v>
      </c>
    </row>
    <row r="90" spans="1:6" ht="12.75">
      <c r="A90" s="179"/>
      <c r="B90" s="179"/>
      <c r="C90" s="166">
        <v>4170</v>
      </c>
      <c r="D90" s="167" t="s">
        <v>427</v>
      </c>
      <c r="E90" s="204">
        <v>76720</v>
      </c>
      <c r="F90" s="220">
        <v>77488</v>
      </c>
    </row>
    <row r="91" spans="1:6" ht="12.75">
      <c r="A91" s="179"/>
      <c r="B91" s="179"/>
      <c r="C91" s="166">
        <v>4210</v>
      </c>
      <c r="D91" s="167" t="s">
        <v>428</v>
      </c>
      <c r="E91" s="204">
        <v>108697</v>
      </c>
      <c r="F91" s="220">
        <v>109784</v>
      </c>
    </row>
    <row r="92" spans="1:6" ht="12.75">
      <c r="A92" s="179"/>
      <c r="B92" s="179"/>
      <c r="C92" s="166">
        <v>4260</v>
      </c>
      <c r="D92" s="167" t="s">
        <v>437</v>
      </c>
      <c r="E92" s="204">
        <v>22781</v>
      </c>
      <c r="F92" s="220">
        <v>23009</v>
      </c>
    </row>
    <row r="93" spans="1:6" ht="12.75">
      <c r="A93" s="179"/>
      <c r="B93" s="179"/>
      <c r="C93" s="166">
        <v>4270</v>
      </c>
      <c r="D93" s="167" t="s">
        <v>435</v>
      </c>
      <c r="E93" s="204">
        <v>15667</v>
      </c>
      <c r="F93" s="220">
        <v>15824</v>
      </c>
    </row>
    <row r="94" spans="1:6" ht="12.75">
      <c r="A94" s="179"/>
      <c r="B94" s="179"/>
      <c r="C94" s="166">
        <v>4280</v>
      </c>
      <c r="D94" s="167" t="s">
        <v>456</v>
      </c>
      <c r="E94" s="204">
        <v>2060</v>
      </c>
      <c r="F94" s="220">
        <v>2081</v>
      </c>
    </row>
    <row r="95" spans="1:6" ht="12.75">
      <c r="A95" s="179"/>
      <c r="B95" s="179"/>
      <c r="C95" s="166">
        <v>4300</v>
      </c>
      <c r="D95" s="167" t="s">
        <v>429</v>
      </c>
      <c r="E95" s="204">
        <v>144561</v>
      </c>
      <c r="F95" s="220">
        <v>129372</v>
      </c>
    </row>
    <row r="96" spans="1:6" ht="12.75">
      <c r="A96" s="179"/>
      <c r="B96" s="179"/>
      <c r="C96" s="166">
        <v>4350</v>
      </c>
      <c r="D96" s="167" t="s">
        <v>457</v>
      </c>
      <c r="E96" s="204">
        <v>11000</v>
      </c>
      <c r="F96" s="220">
        <v>11110</v>
      </c>
    </row>
    <row r="97" spans="1:6" ht="12.75">
      <c r="A97" s="179"/>
      <c r="B97" s="179"/>
      <c r="C97" s="166">
        <v>4360</v>
      </c>
      <c r="D97" s="167" t="s">
        <v>458</v>
      </c>
      <c r="E97" s="204">
        <v>6120</v>
      </c>
      <c r="F97" s="220">
        <v>9161</v>
      </c>
    </row>
    <row r="98" spans="1:6" ht="12.75">
      <c r="A98" s="179"/>
      <c r="B98" s="179"/>
      <c r="C98" s="166">
        <v>4370</v>
      </c>
      <c r="D98" s="167" t="s">
        <v>459</v>
      </c>
      <c r="E98" s="204">
        <v>20660</v>
      </c>
      <c r="F98" s="220">
        <v>17887</v>
      </c>
    </row>
    <row r="99" spans="1:6" ht="12.75">
      <c r="A99" s="179"/>
      <c r="B99" s="179"/>
      <c r="C99" s="166">
        <v>4380</v>
      </c>
      <c r="D99" s="167" t="s">
        <v>460</v>
      </c>
      <c r="E99" s="204">
        <v>515</v>
      </c>
      <c r="F99" s="15">
        <v>520</v>
      </c>
    </row>
    <row r="100" spans="1:6" ht="12.75">
      <c r="A100" s="179"/>
      <c r="B100" s="179"/>
      <c r="C100" s="166">
        <v>4410</v>
      </c>
      <c r="D100" s="167" t="s">
        <v>430</v>
      </c>
      <c r="E100" s="204">
        <v>43981</v>
      </c>
      <c r="F100" s="220">
        <v>44421</v>
      </c>
    </row>
    <row r="101" spans="1:6" ht="12.75">
      <c r="A101" s="179"/>
      <c r="B101" s="179"/>
      <c r="C101" s="166">
        <v>4420</v>
      </c>
      <c r="D101" s="167" t="s">
        <v>461</v>
      </c>
      <c r="E101" s="204">
        <v>2060</v>
      </c>
      <c r="F101" s="220">
        <v>2081</v>
      </c>
    </row>
    <row r="102" spans="1:6" ht="12.75">
      <c r="A102" s="179"/>
      <c r="B102" s="179"/>
      <c r="C102" s="166">
        <v>4430</v>
      </c>
      <c r="D102" s="167" t="s">
        <v>431</v>
      </c>
      <c r="E102" s="204">
        <v>7107</v>
      </c>
      <c r="F102" s="220">
        <v>7178</v>
      </c>
    </row>
    <row r="103" spans="1:6" ht="12.75">
      <c r="A103" s="179"/>
      <c r="B103" s="179"/>
      <c r="C103" s="166">
        <v>4440</v>
      </c>
      <c r="D103" s="167" t="s">
        <v>462</v>
      </c>
      <c r="E103" s="204">
        <v>46244</v>
      </c>
      <c r="F103" s="220">
        <v>48001</v>
      </c>
    </row>
    <row r="104" spans="1:6" ht="12.75" hidden="1">
      <c r="A104" s="179"/>
      <c r="B104" s="179"/>
      <c r="C104" s="166"/>
      <c r="D104" s="167"/>
      <c r="E104" s="204"/>
      <c r="F104" s="220"/>
    </row>
    <row r="105" spans="1:6" ht="12.75">
      <c r="A105" s="179"/>
      <c r="B105" s="179"/>
      <c r="C105" s="166">
        <v>4610</v>
      </c>
      <c r="D105" s="167" t="s">
        <v>451</v>
      </c>
      <c r="E105" s="204">
        <v>515</v>
      </c>
      <c r="F105" s="220">
        <v>520</v>
      </c>
    </row>
    <row r="106" spans="1:6" ht="12.75">
      <c r="A106" s="179"/>
      <c r="B106" s="179"/>
      <c r="C106" s="166">
        <v>4700</v>
      </c>
      <c r="D106" s="167" t="s">
        <v>463</v>
      </c>
      <c r="E106" s="204">
        <v>6180</v>
      </c>
      <c r="F106" s="220">
        <v>6242</v>
      </c>
    </row>
    <row r="107" spans="1:6" ht="13.5" customHeight="1">
      <c r="A107" s="179"/>
      <c r="B107" s="179"/>
      <c r="C107" s="166">
        <v>4740</v>
      </c>
      <c r="D107" s="167" t="s">
        <v>464</v>
      </c>
      <c r="E107" s="204">
        <v>11150</v>
      </c>
      <c r="F107" s="220">
        <v>11262</v>
      </c>
    </row>
    <row r="108" spans="1:6" ht="12.75">
      <c r="A108" s="179"/>
      <c r="B108" s="179"/>
      <c r="C108" s="166">
        <v>4750</v>
      </c>
      <c r="D108" s="167" t="s">
        <v>433</v>
      </c>
      <c r="E108" s="204">
        <v>17197</v>
      </c>
      <c r="F108" s="220">
        <v>19369</v>
      </c>
    </row>
    <row r="109" spans="1:6" ht="12.75">
      <c r="A109" s="179"/>
      <c r="B109" s="179"/>
      <c r="C109" s="166">
        <v>6050</v>
      </c>
      <c r="D109" s="167" t="s">
        <v>417</v>
      </c>
      <c r="E109" s="204">
        <v>308776</v>
      </c>
      <c r="F109" s="220">
        <v>1396500</v>
      </c>
    </row>
    <row r="110" spans="1:6" ht="12.75">
      <c r="A110" s="179"/>
      <c r="B110" s="179"/>
      <c r="C110" s="166">
        <v>6058</v>
      </c>
      <c r="D110" s="167" t="s">
        <v>417</v>
      </c>
      <c r="E110" s="204">
        <v>0</v>
      </c>
      <c r="F110" s="220">
        <v>0</v>
      </c>
    </row>
    <row r="111" spans="1:6" ht="12.75">
      <c r="A111" s="179"/>
      <c r="B111" s="179"/>
      <c r="C111" s="166">
        <v>6059</v>
      </c>
      <c r="D111" s="167" t="s">
        <v>417</v>
      </c>
      <c r="E111" s="204">
        <v>0</v>
      </c>
      <c r="F111" s="220">
        <v>0</v>
      </c>
    </row>
    <row r="112" spans="1:6" ht="12.75">
      <c r="A112" s="179"/>
      <c r="B112" s="179"/>
      <c r="C112" s="166">
        <v>6060</v>
      </c>
      <c r="D112" s="167" t="s">
        <v>436</v>
      </c>
      <c r="E112" s="204">
        <v>5000</v>
      </c>
      <c r="F112" s="220">
        <v>5000</v>
      </c>
    </row>
    <row r="113" spans="1:6" ht="12.75" hidden="1">
      <c r="A113" s="179"/>
      <c r="B113" s="179"/>
      <c r="C113" s="166"/>
      <c r="D113" s="167"/>
      <c r="E113" s="204"/>
      <c r="F113" s="220"/>
    </row>
    <row r="114" spans="1:6" ht="12.75">
      <c r="A114" s="177"/>
      <c r="B114" s="177">
        <v>75095</v>
      </c>
      <c r="C114" s="172"/>
      <c r="D114" s="173" t="s">
        <v>236</v>
      </c>
      <c r="E114" s="206">
        <f>SUM(E115:E120)</f>
        <v>317989</v>
      </c>
      <c r="F114" s="257">
        <f>SUM(F115:F120)</f>
        <v>219149</v>
      </c>
    </row>
    <row r="115" spans="1:6" ht="12.75">
      <c r="A115" s="177"/>
      <c r="B115" s="177"/>
      <c r="C115" s="172" t="s">
        <v>465</v>
      </c>
      <c r="D115" s="167" t="s">
        <v>423</v>
      </c>
      <c r="E115" s="203">
        <v>26480</v>
      </c>
      <c r="F115" s="220">
        <v>26745</v>
      </c>
    </row>
    <row r="116" spans="1:6" ht="12.75">
      <c r="A116" s="178"/>
      <c r="B116" s="178"/>
      <c r="C116" s="164">
        <v>4170</v>
      </c>
      <c r="D116" s="169" t="s">
        <v>427</v>
      </c>
      <c r="E116" s="203">
        <v>8240</v>
      </c>
      <c r="F116" s="220">
        <v>8322</v>
      </c>
    </row>
    <row r="117" spans="1:6" ht="12.75">
      <c r="A117" s="178"/>
      <c r="B117" s="178"/>
      <c r="C117" s="166">
        <v>4210</v>
      </c>
      <c r="D117" s="167" t="s">
        <v>428</v>
      </c>
      <c r="E117" s="204">
        <v>13390</v>
      </c>
      <c r="F117" s="220">
        <v>11504</v>
      </c>
    </row>
    <row r="118" spans="1:6" ht="12.75">
      <c r="A118" s="179"/>
      <c r="B118" s="179"/>
      <c r="C118" s="166">
        <v>4300</v>
      </c>
      <c r="D118" s="167" t="s">
        <v>429</v>
      </c>
      <c r="E118" s="204">
        <v>250000</v>
      </c>
      <c r="F118" s="220">
        <v>152500</v>
      </c>
    </row>
    <row r="119" spans="1:6" ht="12.75">
      <c r="A119" s="179"/>
      <c r="B119" s="179"/>
      <c r="C119" s="166">
        <v>4390</v>
      </c>
      <c r="D119" s="167" t="s">
        <v>466</v>
      </c>
      <c r="E119" s="204">
        <v>9270</v>
      </c>
      <c r="F119" s="220">
        <v>9363</v>
      </c>
    </row>
    <row r="120" spans="1:6" ht="12.75">
      <c r="A120" s="179"/>
      <c r="B120" s="179"/>
      <c r="C120" s="166">
        <v>4430</v>
      </c>
      <c r="D120" s="167" t="s">
        <v>431</v>
      </c>
      <c r="E120" s="204">
        <v>10609</v>
      </c>
      <c r="F120" s="220">
        <v>10715</v>
      </c>
    </row>
    <row r="121" spans="1:6" ht="24">
      <c r="A121" s="180">
        <v>751</v>
      </c>
      <c r="B121" s="180"/>
      <c r="C121" s="170"/>
      <c r="D121" s="171" t="s">
        <v>281</v>
      </c>
      <c r="E121" s="205">
        <f>E122+E126+E136</f>
        <v>16551</v>
      </c>
      <c r="F121" s="252">
        <f>F122+F126+F136</f>
        <v>1575</v>
      </c>
    </row>
    <row r="122" spans="1:6" ht="12.75">
      <c r="A122" s="177"/>
      <c r="B122" s="177">
        <v>75101</v>
      </c>
      <c r="C122" s="172"/>
      <c r="D122" s="173" t="s">
        <v>467</v>
      </c>
      <c r="E122" s="206">
        <f>E123+E124+E125</f>
        <v>1549</v>
      </c>
      <c r="F122" s="253">
        <f>F123+F124+F125</f>
        <v>1575</v>
      </c>
    </row>
    <row r="123" spans="1:6" ht="12.75">
      <c r="A123" s="179"/>
      <c r="B123" s="179"/>
      <c r="C123" s="166">
        <v>4010</v>
      </c>
      <c r="D123" s="167" t="s">
        <v>424</v>
      </c>
      <c r="E123" s="204">
        <v>1318</v>
      </c>
      <c r="F123" s="220">
        <v>1340</v>
      </c>
    </row>
    <row r="124" spans="1:6" ht="12.75">
      <c r="A124" s="179"/>
      <c r="B124" s="179"/>
      <c r="C124" s="166">
        <v>4110</v>
      </c>
      <c r="D124" s="167" t="s">
        <v>447</v>
      </c>
      <c r="E124" s="204">
        <v>199</v>
      </c>
      <c r="F124" s="220">
        <v>202</v>
      </c>
    </row>
    <row r="125" spans="1:6" ht="12.75">
      <c r="A125" s="179"/>
      <c r="B125" s="179"/>
      <c r="C125" s="166">
        <v>4120</v>
      </c>
      <c r="D125" s="167" t="s">
        <v>426</v>
      </c>
      <c r="E125" s="204">
        <v>32</v>
      </c>
      <c r="F125" s="220">
        <v>33</v>
      </c>
    </row>
    <row r="126" spans="1:6" ht="12.75" hidden="1">
      <c r="A126" s="179"/>
      <c r="B126" s="177"/>
      <c r="C126" s="172"/>
      <c r="D126" s="173"/>
      <c r="E126" s="207"/>
      <c r="F126" s="220"/>
    </row>
    <row r="127" spans="1:6" ht="12.75" hidden="1">
      <c r="A127" s="179"/>
      <c r="B127" s="179"/>
      <c r="C127" s="166"/>
      <c r="D127" s="167"/>
      <c r="E127" s="204"/>
      <c r="F127" s="220"/>
    </row>
    <row r="128" spans="1:6" ht="12.75" hidden="1">
      <c r="A128" s="179"/>
      <c r="B128" s="179"/>
      <c r="C128" s="166"/>
      <c r="D128" s="167"/>
      <c r="E128" s="204"/>
      <c r="F128" s="220"/>
    </row>
    <row r="129" spans="1:6" ht="12.75" hidden="1">
      <c r="A129" s="179"/>
      <c r="B129" s="179"/>
      <c r="C129" s="166"/>
      <c r="D129" s="167"/>
      <c r="E129" s="204"/>
      <c r="F129" s="220"/>
    </row>
    <row r="130" spans="1:6" ht="12.75" hidden="1">
      <c r="A130" s="179"/>
      <c r="B130" s="179"/>
      <c r="C130" s="166"/>
      <c r="D130" s="167"/>
      <c r="E130" s="204"/>
      <c r="F130" s="220"/>
    </row>
    <row r="131" spans="1:6" ht="12.75" hidden="1">
      <c r="A131" s="179"/>
      <c r="B131" s="179"/>
      <c r="C131" s="166"/>
      <c r="D131" s="167"/>
      <c r="E131" s="204"/>
      <c r="F131" s="220"/>
    </row>
    <row r="132" spans="1:6" ht="12.75" hidden="1">
      <c r="A132" s="179"/>
      <c r="B132" s="179"/>
      <c r="C132" s="166"/>
      <c r="D132" s="167"/>
      <c r="E132" s="204"/>
      <c r="F132" s="220"/>
    </row>
    <row r="133" spans="1:6" ht="12.75" hidden="1">
      <c r="A133" s="179"/>
      <c r="B133" s="179"/>
      <c r="C133" s="166"/>
      <c r="D133" s="167"/>
      <c r="E133" s="204"/>
      <c r="F133" s="220"/>
    </row>
    <row r="134" spans="1:6" ht="12.75" hidden="1">
      <c r="A134" s="179"/>
      <c r="B134" s="179"/>
      <c r="C134" s="166"/>
      <c r="D134" s="167"/>
      <c r="E134" s="204"/>
      <c r="F134" s="220"/>
    </row>
    <row r="135" spans="1:6" ht="12.75" hidden="1">
      <c r="A135" s="179"/>
      <c r="B135" s="179"/>
      <c r="C135" s="166"/>
      <c r="D135" s="167"/>
      <c r="E135" s="204"/>
      <c r="F135" s="220"/>
    </row>
    <row r="136" spans="1:6" ht="12.75">
      <c r="A136" s="179"/>
      <c r="B136" s="177">
        <v>75113</v>
      </c>
      <c r="C136" s="172"/>
      <c r="D136" s="181" t="s">
        <v>285</v>
      </c>
      <c r="E136" s="206">
        <f>SUM(E137:E145)</f>
        <v>15002</v>
      </c>
      <c r="F136" s="257">
        <f>SUM(F137:F145)</f>
        <v>0</v>
      </c>
    </row>
    <row r="137" spans="1:6" ht="12.75">
      <c r="A137" s="182"/>
      <c r="B137" s="182"/>
      <c r="C137" s="164" t="s">
        <v>465</v>
      </c>
      <c r="D137" s="165" t="s">
        <v>423</v>
      </c>
      <c r="E137" s="203">
        <v>7335</v>
      </c>
      <c r="F137" s="15"/>
    </row>
    <row r="138" spans="1:6" ht="12.75">
      <c r="A138" s="179"/>
      <c r="B138" s="179"/>
      <c r="C138" s="166" t="s">
        <v>468</v>
      </c>
      <c r="D138" s="167" t="s">
        <v>447</v>
      </c>
      <c r="E138" s="204">
        <v>530</v>
      </c>
      <c r="F138" s="15"/>
    </row>
    <row r="139" spans="1:6" ht="12.75">
      <c r="A139" s="179"/>
      <c r="B139" s="179"/>
      <c r="C139" s="166" t="s">
        <v>469</v>
      </c>
      <c r="D139" s="167" t="s">
        <v>426</v>
      </c>
      <c r="E139" s="204">
        <v>86</v>
      </c>
      <c r="F139" s="15"/>
    </row>
    <row r="140" spans="1:6" ht="12.75">
      <c r="A140" s="179"/>
      <c r="B140" s="179"/>
      <c r="C140" s="166" t="s">
        <v>470</v>
      </c>
      <c r="D140" s="169" t="s">
        <v>427</v>
      </c>
      <c r="E140" s="204">
        <v>3507</v>
      </c>
      <c r="F140" s="15"/>
    </row>
    <row r="141" spans="1:6" ht="12.75">
      <c r="A141" s="179"/>
      <c r="B141" s="179"/>
      <c r="C141" s="166" t="s">
        <v>448</v>
      </c>
      <c r="D141" s="167" t="s">
        <v>428</v>
      </c>
      <c r="E141" s="204">
        <v>1616</v>
      </c>
      <c r="F141" s="15"/>
    </row>
    <row r="142" spans="1:6" ht="12.75">
      <c r="A142" s="179"/>
      <c r="B142" s="179"/>
      <c r="C142" s="166" t="s">
        <v>471</v>
      </c>
      <c r="D142" s="167" t="s">
        <v>429</v>
      </c>
      <c r="E142" s="204">
        <v>923</v>
      </c>
      <c r="F142" s="15"/>
    </row>
    <row r="143" spans="1:6" ht="12.75">
      <c r="A143" s="179"/>
      <c r="B143" s="179"/>
      <c r="C143" s="166" t="s">
        <v>472</v>
      </c>
      <c r="D143" s="167" t="s">
        <v>430</v>
      </c>
      <c r="E143" s="204">
        <v>441</v>
      </c>
      <c r="F143" s="15"/>
    </row>
    <row r="144" spans="1:6" ht="15" customHeight="1">
      <c r="A144" s="179"/>
      <c r="B144" s="179"/>
      <c r="C144" s="166" t="s">
        <v>473</v>
      </c>
      <c r="D144" s="167" t="s">
        <v>464</v>
      </c>
      <c r="E144" s="204">
        <v>341</v>
      </c>
      <c r="F144" s="15"/>
    </row>
    <row r="145" spans="1:6" ht="12.75">
      <c r="A145" s="179"/>
      <c r="B145" s="179"/>
      <c r="C145" s="166" t="s">
        <v>474</v>
      </c>
      <c r="D145" s="167" t="s">
        <v>433</v>
      </c>
      <c r="E145" s="204">
        <v>223</v>
      </c>
      <c r="F145" s="15"/>
    </row>
    <row r="146" spans="1:6" ht="12.75">
      <c r="A146" s="180">
        <v>754</v>
      </c>
      <c r="B146" s="180"/>
      <c r="C146" s="170"/>
      <c r="D146" s="171" t="s">
        <v>287</v>
      </c>
      <c r="E146" s="205">
        <f>E149+E170+E176+E147</f>
        <v>481823</v>
      </c>
      <c r="F146" s="259">
        <f>F149+F170+F176+F147</f>
        <v>1092195</v>
      </c>
    </row>
    <row r="147" spans="1:6" ht="12.75" hidden="1">
      <c r="A147" s="183"/>
      <c r="B147" s="183"/>
      <c r="C147" s="184"/>
      <c r="D147" s="185"/>
      <c r="E147" s="208"/>
      <c r="F147" s="220"/>
    </row>
    <row r="148" spans="1:6" ht="12.75" hidden="1">
      <c r="A148" s="186"/>
      <c r="B148" s="187"/>
      <c r="C148" s="188"/>
      <c r="D148" s="189"/>
      <c r="E148" s="209"/>
      <c r="F148" s="220"/>
    </row>
    <row r="149" spans="1:6" ht="12.75">
      <c r="A149" s="177"/>
      <c r="B149" s="177">
        <v>75412</v>
      </c>
      <c r="C149" s="172"/>
      <c r="D149" s="173" t="s">
        <v>289</v>
      </c>
      <c r="E149" s="206">
        <f>SUM(E151:E167)</f>
        <v>481823</v>
      </c>
      <c r="F149" s="258">
        <f>SUM(F151:F169)</f>
        <v>1092195</v>
      </c>
    </row>
    <row r="150" spans="1:6" ht="12.75" hidden="1">
      <c r="A150" s="178"/>
      <c r="B150" s="178"/>
      <c r="C150" s="166"/>
      <c r="D150" s="167"/>
      <c r="E150" s="204"/>
      <c r="F150" s="220"/>
    </row>
    <row r="151" spans="1:6" ht="12.75">
      <c r="A151" s="179"/>
      <c r="B151" s="179"/>
      <c r="C151" s="166">
        <v>4110</v>
      </c>
      <c r="D151" s="167" t="s">
        <v>447</v>
      </c>
      <c r="E151" s="204">
        <v>5044</v>
      </c>
      <c r="F151" s="220">
        <v>5144</v>
      </c>
    </row>
    <row r="152" spans="1:6" ht="12.75">
      <c r="A152" s="179"/>
      <c r="B152" s="179"/>
      <c r="C152" s="166">
        <v>4120</v>
      </c>
      <c r="D152" s="167" t="s">
        <v>426</v>
      </c>
      <c r="E152" s="204">
        <v>886</v>
      </c>
      <c r="F152" s="220">
        <v>904</v>
      </c>
    </row>
    <row r="153" spans="1:6" ht="12.75">
      <c r="A153" s="179"/>
      <c r="B153" s="179"/>
      <c r="C153" s="166">
        <v>4170</v>
      </c>
      <c r="D153" s="167" t="s">
        <v>427</v>
      </c>
      <c r="E153" s="204">
        <v>49361</v>
      </c>
      <c r="F153" s="220">
        <v>50348</v>
      </c>
    </row>
    <row r="154" spans="1:6" ht="12.75">
      <c r="A154" s="179"/>
      <c r="B154" s="179"/>
      <c r="C154" s="166">
        <v>4210</v>
      </c>
      <c r="D154" s="167" t="s">
        <v>428</v>
      </c>
      <c r="E154" s="204">
        <v>79310</v>
      </c>
      <c r="F154" s="220">
        <v>70103</v>
      </c>
    </row>
    <row r="155" spans="1:6" ht="12.75">
      <c r="A155" s="179"/>
      <c r="B155" s="179"/>
      <c r="C155" s="166">
        <v>4260</v>
      </c>
      <c r="D155" s="167" t="s">
        <v>437</v>
      </c>
      <c r="E155" s="204">
        <v>27295</v>
      </c>
      <c r="F155" s="220">
        <v>27568</v>
      </c>
    </row>
    <row r="156" spans="1:6" ht="12.75">
      <c r="A156" s="179"/>
      <c r="B156" s="179"/>
      <c r="C156" s="166">
        <v>4270</v>
      </c>
      <c r="D156" s="167" t="s">
        <v>435</v>
      </c>
      <c r="E156" s="204">
        <v>20291</v>
      </c>
      <c r="F156" s="220">
        <v>24494</v>
      </c>
    </row>
    <row r="157" spans="1:6" ht="12.75">
      <c r="A157" s="179"/>
      <c r="B157" s="179"/>
      <c r="C157" s="166">
        <v>4280</v>
      </c>
      <c r="D157" s="167" t="s">
        <v>456</v>
      </c>
      <c r="E157" s="204">
        <v>3166</v>
      </c>
      <c r="F157" s="220">
        <v>3198</v>
      </c>
    </row>
    <row r="158" spans="1:6" ht="12.75">
      <c r="A158" s="179"/>
      <c r="B158" s="179"/>
      <c r="C158" s="166">
        <v>4300</v>
      </c>
      <c r="D158" s="167" t="s">
        <v>429</v>
      </c>
      <c r="E158" s="204">
        <v>15020</v>
      </c>
      <c r="F158" s="220">
        <v>15170</v>
      </c>
    </row>
    <row r="159" spans="1:6" ht="12.75">
      <c r="A159" s="179"/>
      <c r="B159" s="179"/>
      <c r="C159" s="166">
        <v>4370</v>
      </c>
      <c r="D159" s="167" t="s">
        <v>475</v>
      </c>
      <c r="E159" s="204">
        <v>3090</v>
      </c>
      <c r="F159" s="220">
        <v>3121</v>
      </c>
    </row>
    <row r="160" spans="1:6" ht="12.75">
      <c r="A160" s="179"/>
      <c r="B160" s="179"/>
      <c r="C160" s="166">
        <v>4410</v>
      </c>
      <c r="D160" s="167" t="s">
        <v>430</v>
      </c>
      <c r="E160" s="204">
        <v>1288</v>
      </c>
      <c r="F160" s="220">
        <v>1301</v>
      </c>
    </row>
    <row r="161" spans="1:6" ht="12.75">
      <c r="A161" s="179"/>
      <c r="B161" s="179"/>
      <c r="C161" s="166">
        <v>4430</v>
      </c>
      <c r="D161" s="167" t="s">
        <v>431</v>
      </c>
      <c r="E161" s="204">
        <v>20000</v>
      </c>
      <c r="F161" s="220">
        <v>30200</v>
      </c>
    </row>
    <row r="162" spans="1:6" ht="12.75" hidden="1">
      <c r="A162" s="179"/>
      <c r="B162" s="179"/>
      <c r="C162" s="166"/>
      <c r="D162" s="167"/>
      <c r="E162" s="204"/>
      <c r="F162" s="220"/>
    </row>
    <row r="163" spans="1:6" ht="12.75">
      <c r="A163" s="179"/>
      <c r="B163" s="179"/>
      <c r="C163" s="166">
        <v>6050</v>
      </c>
      <c r="D163" s="167" t="s">
        <v>417</v>
      </c>
      <c r="E163" s="204">
        <v>252072</v>
      </c>
      <c r="F163" s="220">
        <v>100000</v>
      </c>
    </row>
    <row r="164" spans="1:6" ht="12.75" hidden="1">
      <c r="A164" s="179"/>
      <c r="B164" s="179"/>
      <c r="C164" s="166"/>
      <c r="D164" s="167"/>
      <c r="E164" s="204"/>
      <c r="F164" s="220"/>
    </row>
    <row r="165" spans="1:6" ht="12.75" hidden="1">
      <c r="A165" s="179"/>
      <c r="B165" s="179"/>
      <c r="C165" s="166"/>
      <c r="D165" s="167"/>
      <c r="E165" s="204"/>
      <c r="F165" s="220"/>
    </row>
    <row r="166" spans="1:6" ht="12.75">
      <c r="A166" s="179"/>
      <c r="B166" s="179"/>
      <c r="C166" s="166">
        <v>6058</v>
      </c>
      <c r="D166" s="167" t="s">
        <v>417</v>
      </c>
      <c r="E166" s="204">
        <v>0</v>
      </c>
      <c r="F166" s="220">
        <v>0</v>
      </c>
    </row>
    <row r="167" spans="1:6" ht="12.75">
      <c r="A167" s="179"/>
      <c r="B167" s="179"/>
      <c r="C167" s="166">
        <v>6059</v>
      </c>
      <c r="D167" s="167" t="s">
        <v>417</v>
      </c>
      <c r="E167" s="204">
        <v>5000</v>
      </c>
      <c r="F167" s="220">
        <v>0</v>
      </c>
    </row>
    <row r="168" spans="1:6" ht="12.75">
      <c r="A168" s="179"/>
      <c r="B168" s="179"/>
      <c r="C168" s="166" t="s">
        <v>493</v>
      </c>
      <c r="D168" s="167" t="s">
        <v>436</v>
      </c>
      <c r="E168" s="204"/>
      <c r="F168" s="220">
        <v>608514</v>
      </c>
    </row>
    <row r="169" spans="1:6" ht="12.75">
      <c r="A169" s="179"/>
      <c r="B169" s="179"/>
      <c r="C169" s="166" t="s">
        <v>494</v>
      </c>
      <c r="D169" s="167" t="s">
        <v>436</v>
      </c>
      <c r="E169" s="204"/>
      <c r="F169" s="220">
        <v>152130</v>
      </c>
    </row>
    <row r="170" spans="1:6" ht="12.75" hidden="1">
      <c r="A170" s="177"/>
      <c r="B170" s="177"/>
      <c r="C170" s="172"/>
      <c r="D170" s="173"/>
      <c r="E170" s="206"/>
      <c r="F170" s="220"/>
    </row>
    <row r="171" spans="1:6" ht="12.75" hidden="1">
      <c r="A171" s="179"/>
      <c r="B171" s="179"/>
      <c r="C171" s="166"/>
      <c r="D171" s="167"/>
      <c r="E171" s="204"/>
      <c r="F171" s="220"/>
    </row>
    <row r="172" spans="1:6" ht="12.75" hidden="1">
      <c r="A172" s="179"/>
      <c r="B172" s="179"/>
      <c r="C172" s="166"/>
      <c r="D172" s="167"/>
      <c r="E172" s="204"/>
      <c r="F172" s="220"/>
    </row>
    <row r="173" spans="1:6" ht="12.75" hidden="1">
      <c r="A173" s="179"/>
      <c r="B173" s="179"/>
      <c r="C173" s="166"/>
      <c r="D173" s="167"/>
      <c r="E173" s="204"/>
      <c r="F173" s="220"/>
    </row>
    <row r="174" spans="1:6" ht="12.75" hidden="1">
      <c r="A174" s="179"/>
      <c r="B174" s="179"/>
      <c r="C174" s="166"/>
      <c r="D174" s="167"/>
      <c r="E174" s="204"/>
      <c r="F174" s="220"/>
    </row>
    <row r="175" spans="1:6" ht="12.75" hidden="1">
      <c r="A175" s="179"/>
      <c r="B175" s="179"/>
      <c r="C175" s="166"/>
      <c r="D175" s="167"/>
      <c r="E175" s="204"/>
      <c r="F175" s="220"/>
    </row>
    <row r="176" spans="1:6" ht="12.75" hidden="1">
      <c r="A176" s="177"/>
      <c r="B176" s="177"/>
      <c r="C176" s="172"/>
      <c r="D176" s="173"/>
      <c r="E176" s="206"/>
      <c r="F176" s="220"/>
    </row>
    <row r="177" spans="1:6" ht="12.75" hidden="1">
      <c r="A177" s="179"/>
      <c r="B177" s="179"/>
      <c r="C177" s="166"/>
      <c r="D177" s="167"/>
      <c r="E177" s="204"/>
      <c r="F177" s="220"/>
    </row>
    <row r="178" spans="1:6" ht="24">
      <c r="A178" s="180">
        <v>756</v>
      </c>
      <c r="B178" s="180"/>
      <c r="C178" s="170"/>
      <c r="D178" s="171" t="s">
        <v>477</v>
      </c>
      <c r="E178" s="205">
        <f>E179+E181</f>
        <v>90800</v>
      </c>
      <c r="F178" s="252">
        <f>F179+F181</f>
        <v>91708</v>
      </c>
    </row>
    <row r="179" spans="1:6" ht="12.75" hidden="1">
      <c r="A179" s="177"/>
      <c r="B179" s="177"/>
      <c r="C179" s="172"/>
      <c r="D179" s="173"/>
      <c r="E179" s="206"/>
      <c r="F179" s="220"/>
    </row>
    <row r="180" spans="1:6" ht="12.75" hidden="1">
      <c r="A180" s="177"/>
      <c r="B180" s="177"/>
      <c r="C180" s="172"/>
      <c r="D180" s="181"/>
      <c r="E180" s="206"/>
      <c r="F180" s="220"/>
    </row>
    <row r="181" spans="1:6" ht="12.75">
      <c r="A181" s="177"/>
      <c r="B181" s="177">
        <v>75647</v>
      </c>
      <c r="C181" s="172"/>
      <c r="D181" s="173" t="s">
        <v>478</v>
      </c>
      <c r="E181" s="206">
        <f>E182+E183</f>
        <v>90800</v>
      </c>
      <c r="F181" s="253">
        <f>F182+F183</f>
        <v>91708</v>
      </c>
    </row>
    <row r="182" spans="1:6" ht="12.75">
      <c r="A182" s="179"/>
      <c r="B182" s="179"/>
      <c r="C182" s="166">
        <v>4100</v>
      </c>
      <c r="D182" s="167" t="s">
        <v>479</v>
      </c>
      <c r="E182" s="204">
        <v>54000</v>
      </c>
      <c r="F182" s="220">
        <v>54540</v>
      </c>
    </row>
    <row r="183" spans="1:6" ht="12.75">
      <c r="A183" s="179"/>
      <c r="B183" s="179"/>
      <c r="C183" s="166">
        <v>4300</v>
      </c>
      <c r="D183" s="167" t="s">
        <v>429</v>
      </c>
      <c r="E183" s="204">
        <v>36800</v>
      </c>
      <c r="F183" s="15">
        <v>37168</v>
      </c>
    </row>
    <row r="184" spans="1:6" ht="12.75">
      <c r="A184" s="180">
        <v>757</v>
      </c>
      <c r="B184" s="180"/>
      <c r="C184" s="170"/>
      <c r="D184" s="171" t="s">
        <v>480</v>
      </c>
      <c r="E184" s="205">
        <f>E185+E187</f>
        <v>1644000</v>
      </c>
      <c r="F184" s="256">
        <f>F185+F187</f>
        <v>674000</v>
      </c>
    </row>
    <row r="185" spans="1:6" ht="12.75">
      <c r="A185" s="177"/>
      <c r="B185" s="177">
        <v>75702</v>
      </c>
      <c r="C185" s="172"/>
      <c r="D185" s="173" t="s">
        <v>481</v>
      </c>
      <c r="E185" s="206">
        <f>E186</f>
        <v>270000</v>
      </c>
      <c r="F185" s="258">
        <f>F186</f>
        <v>300000</v>
      </c>
    </row>
    <row r="186" spans="1:6" ht="24">
      <c r="A186" s="179"/>
      <c r="B186" s="179"/>
      <c r="C186" s="166">
        <v>8070</v>
      </c>
      <c r="D186" s="167" t="s">
        <v>482</v>
      </c>
      <c r="E186" s="204">
        <v>270000</v>
      </c>
      <c r="F186" s="220">
        <v>300000</v>
      </c>
    </row>
    <row r="187" spans="1:6" ht="24">
      <c r="A187" s="177"/>
      <c r="B187" s="177">
        <v>75704</v>
      </c>
      <c r="C187" s="172"/>
      <c r="D187" s="173" t="s">
        <v>483</v>
      </c>
      <c r="E187" s="151">
        <f>E188</f>
        <v>1374000</v>
      </c>
      <c r="F187" s="260">
        <f>F188</f>
        <v>374000</v>
      </c>
    </row>
    <row r="188" spans="1:6" ht="12.75">
      <c r="A188" s="179"/>
      <c r="B188" s="179"/>
      <c r="C188" s="166">
        <v>8020</v>
      </c>
      <c r="D188" s="167" t="s">
        <v>484</v>
      </c>
      <c r="E188" s="204">
        <v>1374000</v>
      </c>
      <c r="F188" s="15">
        <v>374000</v>
      </c>
    </row>
    <row r="189" spans="1:6" ht="12.75">
      <c r="A189" s="180">
        <v>758</v>
      </c>
      <c r="B189" s="180"/>
      <c r="C189" s="170"/>
      <c r="D189" s="171" t="s">
        <v>339</v>
      </c>
      <c r="E189" s="205">
        <f>E190</f>
        <v>35000</v>
      </c>
      <c r="F189" s="252">
        <f>F190</f>
        <v>130000</v>
      </c>
    </row>
    <row r="190" spans="1:6" ht="12.75">
      <c r="A190" s="177"/>
      <c r="B190" s="177">
        <v>75818</v>
      </c>
      <c r="C190" s="172"/>
      <c r="D190" s="173" t="s">
        <v>485</v>
      </c>
      <c r="E190" s="206">
        <f>E191</f>
        <v>35000</v>
      </c>
      <c r="F190" s="253">
        <f>F191</f>
        <v>130000</v>
      </c>
    </row>
    <row r="191" spans="1:6" ht="12.75">
      <c r="A191" s="179"/>
      <c r="B191" s="179"/>
      <c r="C191" s="166">
        <v>4810</v>
      </c>
      <c r="D191" s="167" t="s">
        <v>486</v>
      </c>
      <c r="E191" s="204">
        <v>35000</v>
      </c>
      <c r="F191" s="220">
        <v>130000</v>
      </c>
    </row>
    <row r="192" spans="1:6" ht="12.75">
      <c r="A192" s="180">
        <v>801</v>
      </c>
      <c r="B192" s="180"/>
      <c r="C192" s="170"/>
      <c r="D192" s="171" t="s">
        <v>353</v>
      </c>
      <c r="E192" s="205">
        <f>E193+E233+E248+E288+E290+E308+E312+E332</f>
        <v>13635328</v>
      </c>
      <c r="F192" s="252">
        <f>F193+F233+F248+F288+F290+F308+F312+F332</f>
        <v>11355087</v>
      </c>
    </row>
    <row r="193" spans="1:6" ht="12.75">
      <c r="A193" s="177"/>
      <c r="B193" s="177">
        <v>80101</v>
      </c>
      <c r="C193" s="172"/>
      <c r="D193" s="173" t="s">
        <v>355</v>
      </c>
      <c r="E193" s="206">
        <f>SUM(E194:E232)</f>
        <v>8632371</v>
      </c>
      <c r="F193" s="253">
        <f>SUM(F194:F232)</f>
        <v>6245483</v>
      </c>
    </row>
    <row r="194" spans="1:6" ht="12.75">
      <c r="A194" s="179"/>
      <c r="B194" s="179"/>
      <c r="C194" s="166">
        <v>3020</v>
      </c>
      <c r="D194" s="167" t="s">
        <v>454</v>
      </c>
      <c r="E194" s="204">
        <v>307105</v>
      </c>
      <c r="F194" s="220">
        <v>316995</v>
      </c>
    </row>
    <row r="195" spans="1:6" ht="12.75">
      <c r="A195" s="179"/>
      <c r="B195" s="179"/>
      <c r="C195" s="166">
        <v>4010</v>
      </c>
      <c r="D195" s="167" t="s">
        <v>424</v>
      </c>
      <c r="E195" s="204">
        <v>3560784</v>
      </c>
      <c r="F195" s="220">
        <v>3890921</v>
      </c>
    </row>
    <row r="196" spans="1:6" ht="12.75">
      <c r="A196" s="179"/>
      <c r="B196" s="179"/>
      <c r="C196" s="166">
        <v>4040</v>
      </c>
      <c r="D196" s="167" t="s">
        <v>446</v>
      </c>
      <c r="E196" s="204">
        <v>274193</v>
      </c>
      <c r="F196" s="220">
        <v>290385</v>
      </c>
    </row>
    <row r="197" spans="1:6" ht="12.75">
      <c r="A197" s="179"/>
      <c r="B197" s="179"/>
      <c r="C197" s="166">
        <v>4110</v>
      </c>
      <c r="D197" s="167" t="s">
        <v>447</v>
      </c>
      <c r="E197" s="204">
        <v>639640</v>
      </c>
      <c r="F197" s="220">
        <v>682275</v>
      </c>
    </row>
    <row r="198" spans="1:6" ht="12.75" hidden="1">
      <c r="A198" s="179"/>
      <c r="B198" s="179"/>
      <c r="C198" s="166"/>
      <c r="D198" s="167"/>
      <c r="E198" s="204"/>
      <c r="F198" s="220"/>
    </row>
    <row r="199" spans="1:6" ht="12.75" hidden="1">
      <c r="A199" s="179"/>
      <c r="B199" s="179"/>
      <c r="C199" s="166"/>
      <c r="D199" s="167"/>
      <c r="E199" s="204"/>
      <c r="F199" s="220"/>
    </row>
    <row r="200" spans="1:6" ht="12.75">
      <c r="A200" s="179"/>
      <c r="B200" s="179"/>
      <c r="C200" s="166">
        <v>4120</v>
      </c>
      <c r="D200" s="167" t="s">
        <v>426</v>
      </c>
      <c r="E200" s="204">
        <v>101355</v>
      </c>
      <c r="F200" s="220">
        <v>110044</v>
      </c>
    </row>
    <row r="201" spans="1:6" ht="12.75" hidden="1">
      <c r="A201" s="179"/>
      <c r="B201" s="179"/>
      <c r="C201" s="166"/>
      <c r="D201" s="167"/>
      <c r="E201" s="204">
        <v>0</v>
      </c>
      <c r="F201" s="220"/>
    </row>
    <row r="202" spans="1:6" ht="12.75" hidden="1">
      <c r="A202" s="179"/>
      <c r="B202" s="179"/>
      <c r="C202" s="166"/>
      <c r="D202" s="167"/>
      <c r="E202" s="204">
        <v>0</v>
      </c>
      <c r="F202" s="220"/>
    </row>
    <row r="203" spans="1:6" ht="12.75">
      <c r="A203" s="179"/>
      <c r="B203" s="179"/>
      <c r="C203" s="166">
        <v>4170</v>
      </c>
      <c r="D203" s="167" t="s">
        <v>427</v>
      </c>
      <c r="E203" s="204">
        <v>8000</v>
      </c>
      <c r="F203" s="220">
        <v>6900</v>
      </c>
    </row>
    <row r="204" spans="1:6" ht="12.75" hidden="1">
      <c r="A204" s="179"/>
      <c r="B204" s="179"/>
      <c r="C204" s="166">
        <v>4178</v>
      </c>
      <c r="D204" s="167"/>
      <c r="E204" s="204">
        <v>0</v>
      </c>
      <c r="F204" s="220"/>
    </row>
    <row r="205" spans="1:6" ht="12.75" hidden="1">
      <c r="A205" s="179"/>
      <c r="B205" s="179"/>
      <c r="C205" s="166">
        <v>4179</v>
      </c>
      <c r="D205" s="167"/>
      <c r="E205" s="204">
        <v>0</v>
      </c>
      <c r="F205" s="220"/>
    </row>
    <row r="206" spans="1:6" ht="12.75">
      <c r="A206" s="179"/>
      <c r="B206" s="179"/>
      <c r="C206" s="166">
        <v>4210</v>
      </c>
      <c r="D206" s="167" t="s">
        <v>428</v>
      </c>
      <c r="E206" s="204">
        <v>298800</v>
      </c>
      <c r="F206" s="220">
        <v>359000</v>
      </c>
    </row>
    <row r="207" spans="1:6" ht="12.75" hidden="1">
      <c r="A207" s="179"/>
      <c r="B207" s="179"/>
      <c r="C207" s="166"/>
      <c r="D207" s="167"/>
      <c r="E207" s="204">
        <v>0</v>
      </c>
      <c r="F207" s="220"/>
    </row>
    <row r="208" spans="1:6" ht="12.75" hidden="1">
      <c r="A208" s="179"/>
      <c r="B208" s="179"/>
      <c r="C208" s="166"/>
      <c r="D208" s="167"/>
      <c r="E208" s="204">
        <v>0</v>
      </c>
      <c r="F208" s="220"/>
    </row>
    <row r="209" spans="1:6" ht="12.75">
      <c r="A209" s="179"/>
      <c r="B209" s="179"/>
      <c r="C209" s="166">
        <v>4240</v>
      </c>
      <c r="D209" s="167" t="s">
        <v>488</v>
      </c>
      <c r="E209" s="210">
        <v>110230</v>
      </c>
      <c r="F209" s="220">
        <v>29000</v>
      </c>
    </row>
    <row r="210" spans="1:6" ht="12.75" hidden="1">
      <c r="A210" s="179"/>
      <c r="B210" s="179"/>
      <c r="C210" s="166"/>
      <c r="D210" s="167"/>
      <c r="E210" s="210"/>
      <c r="F210" s="220"/>
    </row>
    <row r="211" spans="1:6" ht="12.75">
      <c r="A211" s="179"/>
      <c r="B211" s="179"/>
      <c r="C211" s="166">
        <v>4260</v>
      </c>
      <c r="D211" s="167" t="s">
        <v>437</v>
      </c>
      <c r="E211" s="210">
        <v>170048</v>
      </c>
      <c r="F211" s="220">
        <v>182000</v>
      </c>
    </row>
    <row r="212" spans="1:6" ht="12.75">
      <c r="A212" s="179"/>
      <c r="B212" s="179"/>
      <c r="C212" s="166">
        <v>4270</v>
      </c>
      <c r="D212" s="167" t="s">
        <v>435</v>
      </c>
      <c r="E212" s="210">
        <v>1056159</v>
      </c>
      <c r="F212" s="220">
        <v>22000</v>
      </c>
    </row>
    <row r="213" spans="1:6" ht="12.75">
      <c r="A213" s="179"/>
      <c r="B213" s="179"/>
      <c r="C213" s="166">
        <v>4300</v>
      </c>
      <c r="D213" s="167" t="s">
        <v>429</v>
      </c>
      <c r="E213" s="210">
        <v>59800</v>
      </c>
      <c r="F213" s="220">
        <v>52000</v>
      </c>
    </row>
    <row r="214" spans="1:6" ht="12.75" hidden="1">
      <c r="A214" s="179"/>
      <c r="B214" s="179"/>
      <c r="C214" s="166"/>
      <c r="D214" s="167"/>
      <c r="E214" s="210">
        <v>0</v>
      </c>
      <c r="F214" s="220"/>
    </row>
    <row r="215" spans="1:6" ht="12.75" hidden="1">
      <c r="A215" s="179"/>
      <c r="B215" s="179"/>
      <c r="C215" s="166"/>
      <c r="D215" s="167"/>
      <c r="E215" s="210">
        <v>0</v>
      </c>
      <c r="F215" s="220"/>
    </row>
    <row r="216" spans="1:6" ht="12.75">
      <c r="A216" s="179"/>
      <c r="B216" s="179"/>
      <c r="C216" s="166">
        <v>4350</v>
      </c>
      <c r="D216" s="167" t="s">
        <v>457</v>
      </c>
      <c r="E216" s="210">
        <v>4800</v>
      </c>
      <c r="F216" s="220">
        <v>2400</v>
      </c>
    </row>
    <row r="217" spans="1:6" ht="12.75">
      <c r="A217" s="179"/>
      <c r="B217" s="179"/>
      <c r="C217" s="166">
        <v>4370</v>
      </c>
      <c r="D217" s="167" t="s">
        <v>459</v>
      </c>
      <c r="E217" s="210">
        <v>12800</v>
      </c>
      <c r="F217" s="220">
        <v>9700</v>
      </c>
    </row>
    <row r="218" spans="1:6" ht="12.75">
      <c r="A218" s="179"/>
      <c r="B218" s="179"/>
      <c r="C218" s="166">
        <v>4410</v>
      </c>
      <c r="D218" s="167" t="s">
        <v>430</v>
      </c>
      <c r="E218" s="210">
        <v>14000</v>
      </c>
      <c r="F218" s="220">
        <v>7900</v>
      </c>
    </row>
    <row r="219" spans="1:6" ht="12.75" hidden="1">
      <c r="A219" s="179"/>
      <c r="B219" s="179"/>
      <c r="C219" s="166"/>
      <c r="D219" s="167"/>
      <c r="E219" s="210">
        <v>0</v>
      </c>
      <c r="F219" s="220"/>
    </row>
    <row r="220" spans="1:6" ht="12.75" hidden="1">
      <c r="A220" s="179"/>
      <c r="B220" s="179"/>
      <c r="C220" s="166"/>
      <c r="D220" s="167"/>
      <c r="E220" s="210">
        <v>0</v>
      </c>
      <c r="F220" s="220"/>
    </row>
    <row r="221" spans="1:6" ht="12.75">
      <c r="A221" s="179"/>
      <c r="B221" s="179"/>
      <c r="C221" s="166">
        <v>4430</v>
      </c>
      <c r="D221" s="167" t="s">
        <v>489</v>
      </c>
      <c r="E221" s="210">
        <v>22600</v>
      </c>
      <c r="F221" s="220">
        <v>14500</v>
      </c>
    </row>
    <row r="222" spans="1:6" ht="12.75">
      <c r="A222" s="179"/>
      <c r="B222" s="179"/>
      <c r="C222" s="166">
        <v>4440</v>
      </c>
      <c r="D222" s="167" t="s">
        <v>490</v>
      </c>
      <c r="E222" s="210">
        <v>219773</v>
      </c>
      <c r="F222" s="220">
        <v>244163</v>
      </c>
    </row>
    <row r="223" spans="1:6" ht="12.75">
      <c r="A223" s="179"/>
      <c r="B223" s="179"/>
      <c r="C223" s="166">
        <v>4700</v>
      </c>
      <c r="D223" s="167" t="s">
        <v>463</v>
      </c>
      <c r="E223" s="210">
        <v>6200</v>
      </c>
      <c r="F223" s="220">
        <v>7400</v>
      </c>
    </row>
    <row r="224" spans="1:6" ht="14.25" customHeight="1">
      <c r="A224" s="179"/>
      <c r="B224" s="179"/>
      <c r="C224" s="166">
        <v>4740</v>
      </c>
      <c r="D224" s="167" t="s">
        <v>476</v>
      </c>
      <c r="E224" s="210">
        <v>2700</v>
      </c>
      <c r="F224" s="220">
        <v>2900</v>
      </c>
    </row>
    <row r="225" spans="1:6" ht="12.75">
      <c r="A225" s="179"/>
      <c r="B225" s="179"/>
      <c r="C225" s="166">
        <v>4750</v>
      </c>
      <c r="D225" s="167" t="s">
        <v>433</v>
      </c>
      <c r="E225" s="210">
        <v>19100</v>
      </c>
      <c r="F225" s="220">
        <v>15000</v>
      </c>
    </row>
    <row r="226" spans="1:6" ht="12.75">
      <c r="A226" s="179"/>
      <c r="B226" s="179"/>
      <c r="C226" s="166">
        <v>6050</v>
      </c>
      <c r="D226" s="167" t="s">
        <v>417</v>
      </c>
      <c r="E226" s="210">
        <v>1367423</v>
      </c>
      <c r="F226" s="220">
        <v>0</v>
      </c>
    </row>
    <row r="227" spans="1:6" ht="12.75" hidden="1">
      <c r="A227" s="179"/>
      <c r="B227" s="179"/>
      <c r="C227" s="166"/>
      <c r="D227" s="167"/>
      <c r="E227" s="210">
        <v>0</v>
      </c>
      <c r="F227" s="220">
        <v>0</v>
      </c>
    </row>
    <row r="228" spans="1:6" ht="12.75" hidden="1">
      <c r="A228" s="179"/>
      <c r="B228" s="179"/>
      <c r="C228" s="166"/>
      <c r="D228" s="167"/>
      <c r="E228" s="210">
        <v>0</v>
      </c>
      <c r="F228" s="15">
        <v>0</v>
      </c>
    </row>
    <row r="229" spans="1:6" ht="12.75" hidden="1">
      <c r="A229" s="179"/>
      <c r="B229" s="179"/>
      <c r="C229" s="166"/>
      <c r="D229" s="167"/>
      <c r="E229" s="210">
        <v>0</v>
      </c>
      <c r="F229" s="15">
        <v>0</v>
      </c>
    </row>
    <row r="230" spans="1:6" ht="12.75">
      <c r="A230" s="179"/>
      <c r="B230" s="179"/>
      <c r="C230" s="166" t="s">
        <v>666</v>
      </c>
      <c r="D230" s="167" t="s">
        <v>436</v>
      </c>
      <c r="E230" s="210">
        <v>16470</v>
      </c>
      <c r="F230" s="15"/>
    </row>
    <row r="231" spans="1:6" ht="12.75">
      <c r="A231" s="179"/>
      <c r="B231" s="179"/>
      <c r="C231" s="166" t="s">
        <v>493</v>
      </c>
      <c r="D231" s="167" t="s">
        <v>436</v>
      </c>
      <c r="E231" s="210">
        <v>306332</v>
      </c>
      <c r="F231" s="15"/>
    </row>
    <row r="232" spans="1:6" ht="12.75">
      <c r="A232" s="179"/>
      <c r="B232" s="179"/>
      <c r="C232" s="166" t="s">
        <v>494</v>
      </c>
      <c r="D232" s="167" t="s">
        <v>436</v>
      </c>
      <c r="E232" s="210">
        <v>54059</v>
      </c>
      <c r="F232" s="15"/>
    </row>
    <row r="233" spans="1:6" ht="12.75">
      <c r="A233" s="177"/>
      <c r="B233" s="177">
        <v>80103</v>
      </c>
      <c r="C233" s="172"/>
      <c r="D233" s="173" t="s">
        <v>495</v>
      </c>
      <c r="E233" s="151">
        <f>E234+E235+E236+E237+E238+E240+E241+E242+E244+E245+E246</f>
        <v>458091</v>
      </c>
      <c r="F233" s="255">
        <f>F234+F235+F236+F237+F238+F240+F241+F242+F244+F245+F246+F247</f>
        <v>475301</v>
      </c>
    </row>
    <row r="234" spans="1:6" ht="12.75">
      <c r="A234" s="179"/>
      <c r="B234" s="179"/>
      <c r="C234" s="166">
        <v>3020</v>
      </c>
      <c r="D234" s="167" t="s">
        <v>454</v>
      </c>
      <c r="E234" s="210">
        <v>32721</v>
      </c>
      <c r="F234" s="220">
        <v>32146</v>
      </c>
    </row>
    <row r="235" spans="1:6" ht="12.75">
      <c r="A235" s="179"/>
      <c r="B235" s="179"/>
      <c r="C235" s="166">
        <v>4010</v>
      </c>
      <c r="D235" s="167" t="s">
        <v>424</v>
      </c>
      <c r="E235" s="210">
        <v>303044</v>
      </c>
      <c r="F235" s="220">
        <v>321258</v>
      </c>
    </row>
    <row r="236" spans="1:6" ht="12.75">
      <c r="A236" s="179"/>
      <c r="B236" s="179"/>
      <c r="C236" s="166">
        <v>4040</v>
      </c>
      <c r="D236" s="167" t="s">
        <v>446</v>
      </c>
      <c r="E236" s="210">
        <v>23370</v>
      </c>
      <c r="F236" s="220">
        <v>25718</v>
      </c>
    </row>
    <row r="237" spans="1:6" ht="12.75">
      <c r="A237" s="179"/>
      <c r="B237" s="179"/>
      <c r="C237" s="166">
        <v>4110</v>
      </c>
      <c r="D237" s="167" t="s">
        <v>447</v>
      </c>
      <c r="E237" s="210">
        <v>55488</v>
      </c>
      <c r="F237" s="220">
        <v>57589</v>
      </c>
    </row>
    <row r="238" spans="1:6" ht="12.75">
      <c r="A238" s="179"/>
      <c r="B238" s="179"/>
      <c r="C238" s="166">
        <v>4120</v>
      </c>
      <c r="D238" s="167" t="s">
        <v>426</v>
      </c>
      <c r="E238" s="210">
        <v>8799</v>
      </c>
      <c r="F238" s="220">
        <v>9288</v>
      </c>
    </row>
    <row r="239" spans="1:6" ht="12.75" hidden="1">
      <c r="A239" s="179"/>
      <c r="B239" s="179"/>
      <c r="C239" s="166"/>
      <c r="D239" s="167"/>
      <c r="E239" s="210"/>
      <c r="F239" s="220"/>
    </row>
    <row r="240" spans="1:6" ht="12.75">
      <c r="A240" s="179"/>
      <c r="B240" s="179"/>
      <c r="C240" s="166">
        <v>4210</v>
      </c>
      <c r="D240" s="167" t="s">
        <v>428</v>
      </c>
      <c r="E240" s="210">
        <v>4150</v>
      </c>
      <c r="F240" s="220">
        <v>2500</v>
      </c>
    </row>
    <row r="241" spans="1:6" ht="12.75">
      <c r="A241" s="179"/>
      <c r="B241" s="179"/>
      <c r="C241" s="166">
        <v>4240</v>
      </c>
      <c r="D241" s="167" t="s">
        <v>488</v>
      </c>
      <c r="E241" s="210">
        <v>9700</v>
      </c>
      <c r="F241" s="220">
        <v>4000</v>
      </c>
    </row>
    <row r="242" spans="1:6" ht="12.75" hidden="1">
      <c r="A242" s="179"/>
      <c r="B242" s="179"/>
      <c r="C242" s="166"/>
      <c r="D242" s="167"/>
      <c r="E242" s="210"/>
      <c r="F242" s="220"/>
    </row>
    <row r="243" spans="1:6" ht="12.75" hidden="1">
      <c r="A243" s="179"/>
      <c r="B243" s="179"/>
      <c r="C243" s="166"/>
      <c r="D243" s="167"/>
      <c r="E243" s="210"/>
      <c r="F243" s="220"/>
    </row>
    <row r="244" spans="1:6" ht="12.75">
      <c r="A244" s="179"/>
      <c r="B244" s="179"/>
      <c r="C244" s="166">
        <v>4300</v>
      </c>
      <c r="D244" s="167" t="s">
        <v>429</v>
      </c>
      <c r="E244" s="210">
        <v>950</v>
      </c>
      <c r="F244" s="220">
        <v>900</v>
      </c>
    </row>
    <row r="245" spans="1:6" ht="12.75">
      <c r="A245" s="179"/>
      <c r="B245" s="179"/>
      <c r="C245" s="166">
        <v>4410</v>
      </c>
      <c r="D245" s="190" t="s">
        <v>430</v>
      </c>
      <c r="E245" s="210">
        <v>510</v>
      </c>
      <c r="F245" s="220">
        <v>510</v>
      </c>
    </row>
    <row r="246" spans="1:6" ht="12.75">
      <c r="A246" s="179"/>
      <c r="B246" s="179"/>
      <c r="C246" s="166">
        <v>4440</v>
      </c>
      <c r="D246" s="167" t="s">
        <v>490</v>
      </c>
      <c r="E246" s="210">
        <v>19359</v>
      </c>
      <c r="F246" s="220">
        <v>20592</v>
      </c>
    </row>
    <row r="247" spans="1:6" ht="12.75">
      <c r="A247" s="179"/>
      <c r="B247" s="179"/>
      <c r="C247" s="166" t="s">
        <v>547</v>
      </c>
      <c r="D247" s="167" t="s">
        <v>463</v>
      </c>
      <c r="E247" s="210"/>
      <c r="F247" s="220">
        <v>800</v>
      </c>
    </row>
    <row r="248" spans="1:6" ht="12.75">
      <c r="A248" s="177"/>
      <c r="B248" s="177">
        <v>80110</v>
      </c>
      <c r="C248" s="172"/>
      <c r="D248" s="173" t="s">
        <v>361</v>
      </c>
      <c r="E248" s="151">
        <f>SUM(E249:E287)</f>
        <v>2807843</v>
      </c>
      <c r="F248" s="260">
        <f>SUM(F249:F287)</f>
        <v>3129335</v>
      </c>
    </row>
    <row r="249" spans="1:6" ht="12.75">
      <c r="A249" s="179"/>
      <c r="B249" s="179"/>
      <c r="C249" s="166">
        <v>3020</v>
      </c>
      <c r="D249" s="167" t="s">
        <v>496</v>
      </c>
      <c r="E249" s="210">
        <v>159123</v>
      </c>
      <c r="F249" s="220">
        <v>168654</v>
      </c>
    </row>
    <row r="250" spans="1:6" ht="12.75">
      <c r="A250" s="179"/>
      <c r="B250" s="179"/>
      <c r="C250" s="166">
        <v>4010</v>
      </c>
      <c r="D250" s="167" t="s">
        <v>424</v>
      </c>
      <c r="E250" s="210">
        <v>1774252</v>
      </c>
      <c r="F250" s="220">
        <v>2025190</v>
      </c>
    </row>
    <row r="251" spans="1:6" ht="12.75">
      <c r="A251" s="179"/>
      <c r="B251" s="179"/>
      <c r="C251" s="166">
        <v>4040</v>
      </c>
      <c r="D251" s="167" t="s">
        <v>446</v>
      </c>
      <c r="E251" s="210">
        <v>134626</v>
      </c>
      <c r="F251" s="220">
        <v>148600</v>
      </c>
    </row>
    <row r="252" spans="1:6" ht="12.75">
      <c r="A252" s="179"/>
      <c r="B252" s="179"/>
      <c r="C252" s="166">
        <v>4110</v>
      </c>
      <c r="D252" s="167" t="s">
        <v>447</v>
      </c>
      <c r="E252" s="210">
        <v>318708</v>
      </c>
      <c r="F252" s="220">
        <v>355027</v>
      </c>
    </row>
    <row r="253" spans="1:6" ht="12.75" hidden="1">
      <c r="A253" s="179"/>
      <c r="B253" s="179"/>
      <c r="C253" s="166"/>
      <c r="D253" s="167"/>
      <c r="E253" s="210"/>
      <c r="F253" s="220"/>
    </row>
    <row r="254" spans="1:6" ht="12.75" hidden="1">
      <c r="A254" s="179"/>
      <c r="B254" s="179"/>
      <c r="C254" s="166"/>
      <c r="D254" s="167"/>
      <c r="E254" s="210"/>
      <c r="F254" s="220"/>
    </row>
    <row r="255" spans="1:6" ht="12.75">
      <c r="A255" s="179"/>
      <c r="B255" s="179"/>
      <c r="C255" s="166">
        <v>4120</v>
      </c>
      <c r="D255" s="167" t="s">
        <v>426</v>
      </c>
      <c r="E255" s="210">
        <v>50507</v>
      </c>
      <c r="F255" s="220">
        <v>57262</v>
      </c>
    </row>
    <row r="256" spans="1:6" ht="12.75" hidden="1">
      <c r="A256" s="179"/>
      <c r="B256" s="179"/>
      <c r="C256" s="166"/>
      <c r="D256" s="167"/>
      <c r="E256" s="210"/>
      <c r="F256" s="220"/>
    </row>
    <row r="257" spans="1:6" ht="12.75" hidden="1">
      <c r="A257" s="179"/>
      <c r="B257" s="179"/>
      <c r="C257" s="166"/>
      <c r="D257" s="167"/>
      <c r="E257" s="210"/>
      <c r="F257" s="220"/>
    </row>
    <row r="258" spans="1:6" ht="12.75">
      <c r="A258" s="179"/>
      <c r="B258" s="179"/>
      <c r="C258" s="166">
        <v>4170</v>
      </c>
      <c r="D258" s="167" t="s">
        <v>427</v>
      </c>
      <c r="E258" s="210">
        <v>3000</v>
      </c>
      <c r="F258" s="220">
        <v>2500</v>
      </c>
    </row>
    <row r="259" spans="1:6" ht="12.75" hidden="1">
      <c r="A259" s="179"/>
      <c r="B259" s="179"/>
      <c r="C259" s="166"/>
      <c r="D259" s="167"/>
      <c r="E259" s="210"/>
      <c r="F259" s="220"/>
    </row>
    <row r="260" spans="1:6" ht="12.75" hidden="1">
      <c r="A260" s="179"/>
      <c r="B260" s="179"/>
      <c r="C260" s="166"/>
      <c r="D260" s="167"/>
      <c r="E260" s="210"/>
      <c r="F260" s="220"/>
    </row>
    <row r="261" spans="1:6" ht="12.75">
      <c r="A261" s="179"/>
      <c r="B261" s="179"/>
      <c r="C261" s="166">
        <v>4210</v>
      </c>
      <c r="D261" s="167" t="s">
        <v>428</v>
      </c>
      <c r="E261" s="210">
        <v>127551</v>
      </c>
      <c r="F261" s="220">
        <v>140000</v>
      </c>
    </row>
    <row r="262" spans="1:6" ht="12.75" hidden="1">
      <c r="A262" s="179"/>
      <c r="B262" s="179"/>
      <c r="C262" s="166"/>
      <c r="D262" s="167"/>
      <c r="E262" s="210"/>
      <c r="F262" s="220"/>
    </row>
    <row r="263" spans="1:6" ht="12.75" hidden="1">
      <c r="A263" s="179"/>
      <c r="B263" s="179"/>
      <c r="C263" s="166"/>
      <c r="D263" s="167"/>
      <c r="E263" s="210"/>
      <c r="F263" s="220"/>
    </row>
    <row r="264" spans="1:6" ht="12.75">
      <c r="A264" s="179"/>
      <c r="B264" s="179"/>
      <c r="C264" s="166">
        <v>4240</v>
      </c>
      <c r="D264" s="167" t="s">
        <v>488</v>
      </c>
      <c r="E264" s="210">
        <v>15500</v>
      </c>
      <c r="F264" s="220">
        <v>15000</v>
      </c>
    </row>
    <row r="265" spans="1:6" ht="12.75" hidden="1">
      <c r="A265" s="179"/>
      <c r="B265" s="179"/>
      <c r="C265" s="166"/>
      <c r="D265" s="167"/>
      <c r="E265" s="210"/>
      <c r="F265" s="220"/>
    </row>
    <row r="266" spans="1:6" ht="12.75" hidden="1">
      <c r="A266" s="179"/>
      <c r="B266" s="179"/>
      <c r="C266" s="166"/>
      <c r="D266" s="167"/>
      <c r="E266" s="210"/>
      <c r="F266" s="220"/>
    </row>
    <row r="267" spans="1:6" ht="12.75">
      <c r="A267" s="179"/>
      <c r="B267" s="179"/>
      <c r="C267" s="166">
        <v>4260</v>
      </c>
      <c r="D267" s="167" t="s">
        <v>437</v>
      </c>
      <c r="E267" s="210">
        <v>29500</v>
      </c>
      <c r="F267" s="220">
        <v>30000</v>
      </c>
    </row>
    <row r="268" spans="1:6" ht="12.75" hidden="1">
      <c r="A268" s="179"/>
      <c r="B268" s="179"/>
      <c r="C268" s="166"/>
      <c r="D268" s="167"/>
      <c r="E268" s="210"/>
      <c r="F268" s="220"/>
    </row>
    <row r="269" spans="1:6" ht="12.75" hidden="1">
      <c r="A269" s="179"/>
      <c r="B269" s="179"/>
      <c r="C269" s="166"/>
      <c r="D269" s="167"/>
      <c r="E269" s="210"/>
      <c r="F269" s="220"/>
    </row>
    <row r="270" spans="1:6" ht="12.75">
      <c r="A270" s="179"/>
      <c r="B270" s="179"/>
      <c r="C270" s="166">
        <v>4270</v>
      </c>
      <c r="D270" s="167" t="s">
        <v>435</v>
      </c>
      <c r="E270" s="210">
        <v>14000</v>
      </c>
      <c r="F270" s="220">
        <v>15000</v>
      </c>
    </row>
    <row r="271" spans="1:6" ht="12.75">
      <c r="A271" s="179"/>
      <c r="B271" s="179"/>
      <c r="C271" s="166">
        <v>4300</v>
      </c>
      <c r="D271" s="167" t="s">
        <v>429</v>
      </c>
      <c r="E271" s="210">
        <v>22000</v>
      </c>
      <c r="F271" s="220">
        <v>26000</v>
      </c>
    </row>
    <row r="272" spans="1:6" ht="12.75" hidden="1">
      <c r="A272" s="179"/>
      <c r="B272" s="179"/>
      <c r="C272" s="166"/>
      <c r="D272" s="167"/>
      <c r="E272" s="210"/>
      <c r="F272" s="220"/>
    </row>
    <row r="273" spans="1:6" ht="12.75" hidden="1">
      <c r="A273" s="179"/>
      <c r="B273" s="179"/>
      <c r="C273" s="166"/>
      <c r="D273" s="167"/>
      <c r="E273" s="210"/>
      <c r="F273" s="220"/>
    </row>
    <row r="274" spans="1:6" ht="12.75">
      <c r="A274" s="179"/>
      <c r="B274" s="179"/>
      <c r="C274" s="166">
        <v>4350</v>
      </c>
      <c r="D274" s="167" t="s">
        <v>457</v>
      </c>
      <c r="E274" s="210">
        <v>1400</v>
      </c>
      <c r="F274" s="220">
        <v>1500</v>
      </c>
    </row>
    <row r="275" spans="1:6" ht="12.75">
      <c r="A275" s="179"/>
      <c r="B275" s="179"/>
      <c r="C275" s="166">
        <v>4360</v>
      </c>
      <c r="D275" s="167" t="s">
        <v>458</v>
      </c>
      <c r="E275" s="210">
        <v>2000</v>
      </c>
      <c r="F275" s="220">
        <v>2000</v>
      </c>
    </row>
    <row r="276" spans="1:6" ht="12.75">
      <c r="A276" s="179"/>
      <c r="B276" s="179"/>
      <c r="C276" s="166">
        <v>4370</v>
      </c>
      <c r="D276" s="167" t="s">
        <v>459</v>
      </c>
      <c r="E276" s="210">
        <v>3500</v>
      </c>
      <c r="F276" s="220">
        <v>2800</v>
      </c>
    </row>
    <row r="277" spans="1:6" ht="12.75">
      <c r="A277" s="179"/>
      <c r="B277" s="179"/>
      <c r="C277" s="166">
        <v>4410</v>
      </c>
      <c r="D277" s="167" t="s">
        <v>430</v>
      </c>
      <c r="E277" s="210">
        <v>7000</v>
      </c>
      <c r="F277" s="220">
        <v>4000</v>
      </c>
    </row>
    <row r="278" spans="1:6" ht="12.75" hidden="1">
      <c r="A278" s="179"/>
      <c r="B278" s="179"/>
      <c r="C278" s="166"/>
      <c r="D278" s="167"/>
      <c r="E278" s="210"/>
      <c r="F278" s="220"/>
    </row>
    <row r="279" spans="1:6" ht="12.75" hidden="1">
      <c r="A279" s="179"/>
      <c r="B279" s="179"/>
      <c r="C279" s="166"/>
      <c r="D279" s="167"/>
      <c r="E279" s="210"/>
      <c r="F279" s="220"/>
    </row>
    <row r="280" spans="1:6" ht="12.75" hidden="1">
      <c r="A280" s="179"/>
      <c r="B280" s="179"/>
      <c r="C280" s="166"/>
      <c r="D280" s="167"/>
      <c r="E280" s="210"/>
      <c r="F280" s="220"/>
    </row>
    <row r="281" spans="1:6" ht="12.75">
      <c r="A281" s="179"/>
      <c r="B281" s="179"/>
      <c r="C281" s="166">
        <v>4430</v>
      </c>
      <c r="D281" s="167" t="s">
        <v>497</v>
      </c>
      <c r="E281" s="210">
        <v>4000</v>
      </c>
      <c r="F281" s="220">
        <v>5000</v>
      </c>
    </row>
    <row r="282" spans="1:6" ht="12.75">
      <c r="A282" s="179"/>
      <c r="B282" s="179"/>
      <c r="C282" s="166">
        <v>4440</v>
      </c>
      <c r="D282" s="167" t="s">
        <v>490</v>
      </c>
      <c r="E282" s="210">
        <v>105676</v>
      </c>
      <c r="F282" s="220">
        <v>120302</v>
      </c>
    </row>
    <row r="283" spans="1:6" ht="12.75">
      <c r="A283" s="179"/>
      <c r="B283" s="179"/>
      <c r="C283" s="166">
        <v>4700</v>
      </c>
      <c r="D283" s="167" t="s">
        <v>463</v>
      </c>
      <c r="E283" s="210">
        <v>2000</v>
      </c>
      <c r="F283" s="220">
        <v>3000</v>
      </c>
    </row>
    <row r="284" spans="1:6" ht="15" customHeight="1">
      <c r="A284" s="179"/>
      <c r="B284" s="179"/>
      <c r="C284" s="166">
        <v>4740</v>
      </c>
      <c r="D284" s="167" t="s">
        <v>476</v>
      </c>
      <c r="E284" s="210">
        <v>2000</v>
      </c>
      <c r="F284" s="220">
        <v>2000</v>
      </c>
    </row>
    <row r="285" spans="1:6" ht="12.75">
      <c r="A285" s="179"/>
      <c r="B285" s="179"/>
      <c r="C285" s="166">
        <v>4750</v>
      </c>
      <c r="D285" s="167" t="s">
        <v>433</v>
      </c>
      <c r="E285" s="210">
        <v>6500</v>
      </c>
      <c r="F285" s="220">
        <v>5500</v>
      </c>
    </row>
    <row r="286" spans="1:6" ht="12.75">
      <c r="A286" s="179"/>
      <c r="B286" s="179"/>
      <c r="C286" s="166">
        <v>6050</v>
      </c>
      <c r="D286" s="167" t="s">
        <v>417</v>
      </c>
      <c r="E286" s="210">
        <v>25000</v>
      </c>
      <c r="F286" s="220">
        <v>0</v>
      </c>
    </row>
    <row r="287" spans="1:6" ht="12.75" hidden="1">
      <c r="A287" s="179"/>
      <c r="B287" s="179"/>
      <c r="C287" s="166"/>
      <c r="D287" s="167"/>
      <c r="E287" s="210"/>
      <c r="F287" s="220"/>
    </row>
    <row r="288" spans="1:6" ht="12.75">
      <c r="A288" s="177"/>
      <c r="B288" s="177">
        <v>80113</v>
      </c>
      <c r="C288" s="172"/>
      <c r="D288" s="173" t="s">
        <v>498</v>
      </c>
      <c r="E288" s="151">
        <f>E289</f>
        <v>708069</v>
      </c>
      <c r="F288" s="260">
        <f>F289</f>
        <v>520000</v>
      </c>
    </row>
    <row r="289" spans="1:6" ht="12.75">
      <c r="A289" s="179"/>
      <c r="B289" s="179"/>
      <c r="C289" s="166">
        <v>4300</v>
      </c>
      <c r="D289" s="167" t="s">
        <v>429</v>
      </c>
      <c r="E289" s="210">
        <v>708069</v>
      </c>
      <c r="F289" s="220">
        <v>520000</v>
      </c>
    </row>
    <row r="290" spans="1:6" ht="12.75">
      <c r="A290" s="177"/>
      <c r="B290" s="177">
        <v>80114</v>
      </c>
      <c r="C290" s="172"/>
      <c r="D290" s="173" t="s">
        <v>499</v>
      </c>
      <c r="E290" s="151">
        <f>SUM(E291:E307)</f>
        <v>405651</v>
      </c>
      <c r="F290" s="260">
        <f>SUM(F291:F307)</f>
        <v>404613</v>
      </c>
    </row>
    <row r="291" spans="1:6" ht="12.75">
      <c r="A291" s="179"/>
      <c r="B291" s="179"/>
      <c r="C291" s="166">
        <v>4010</v>
      </c>
      <c r="D291" s="167" t="s">
        <v>424</v>
      </c>
      <c r="E291" s="210">
        <v>271554</v>
      </c>
      <c r="F291" s="220">
        <v>275340</v>
      </c>
    </row>
    <row r="292" spans="1:6" ht="12.75">
      <c r="A292" s="179"/>
      <c r="B292" s="179"/>
      <c r="C292" s="166">
        <v>4040</v>
      </c>
      <c r="D292" s="167" t="s">
        <v>446</v>
      </c>
      <c r="E292" s="210">
        <v>16000</v>
      </c>
      <c r="F292" s="220">
        <v>16615</v>
      </c>
    </row>
    <row r="293" spans="1:6" ht="12.75">
      <c r="A293" s="179"/>
      <c r="B293" s="179"/>
      <c r="C293" s="166">
        <v>4110</v>
      </c>
      <c r="D293" s="167" t="s">
        <v>447</v>
      </c>
      <c r="E293" s="210">
        <v>44688</v>
      </c>
      <c r="F293" s="220">
        <v>45368</v>
      </c>
    </row>
    <row r="294" spans="1:6" ht="12.75">
      <c r="A294" s="179"/>
      <c r="B294" s="179"/>
      <c r="C294" s="166">
        <v>4120</v>
      </c>
      <c r="D294" s="167" t="s">
        <v>426</v>
      </c>
      <c r="E294" s="210">
        <v>7082</v>
      </c>
      <c r="F294" s="220">
        <v>7190</v>
      </c>
    </row>
    <row r="295" spans="1:6" ht="12.75">
      <c r="A295" s="179"/>
      <c r="B295" s="179"/>
      <c r="C295" s="166">
        <v>4170</v>
      </c>
      <c r="D295" s="167" t="s">
        <v>427</v>
      </c>
      <c r="E295" s="210">
        <v>1500</v>
      </c>
      <c r="F295" s="220">
        <v>1500</v>
      </c>
    </row>
    <row r="296" spans="1:6" ht="12.75">
      <c r="A296" s="179"/>
      <c r="B296" s="179"/>
      <c r="C296" s="166">
        <v>4210</v>
      </c>
      <c r="D296" s="167" t="s">
        <v>428</v>
      </c>
      <c r="E296" s="210">
        <v>16000</v>
      </c>
      <c r="F296" s="220">
        <v>13000</v>
      </c>
    </row>
    <row r="297" spans="1:6" ht="12.75">
      <c r="A297" s="179"/>
      <c r="B297" s="179"/>
      <c r="C297" s="166">
        <v>4270</v>
      </c>
      <c r="D297" s="167" t="s">
        <v>435</v>
      </c>
      <c r="E297" s="210">
        <v>1000</v>
      </c>
      <c r="F297" s="220">
        <v>1000</v>
      </c>
    </row>
    <row r="298" spans="1:6" ht="12.75">
      <c r="A298" s="179"/>
      <c r="B298" s="179"/>
      <c r="C298" s="166">
        <v>4300</v>
      </c>
      <c r="D298" s="167" t="s">
        <v>429</v>
      </c>
      <c r="E298" s="210">
        <v>8360</v>
      </c>
      <c r="F298" s="220">
        <v>9000</v>
      </c>
    </row>
    <row r="299" spans="1:6" ht="12.75" hidden="1">
      <c r="A299" s="179"/>
      <c r="B299" s="179"/>
      <c r="C299" s="166"/>
      <c r="D299" s="167"/>
      <c r="E299" s="210"/>
      <c r="F299" s="220"/>
    </row>
    <row r="300" spans="1:6" ht="12.75">
      <c r="A300" s="179"/>
      <c r="B300" s="179"/>
      <c r="C300" s="166">
        <v>4370</v>
      </c>
      <c r="D300" s="167" t="s">
        <v>459</v>
      </c>
      <c r="E300" s="210">
        <v>4000</v>
      </c>
      <c r="F300" s="220">
        <v>3000</v>
      </c>
    </row>
    <row r="301" spans="1:6" ht="12.75">
      <c r="A301" s="179"/>
      <c r="B301" s="179"/>
      <c r="C301" s="166">
        <v>4410</v>
      </c>
      <c r="D301" s="167" t="s">
        <v>430</v>
      </c>
      <c r="E301" s="210">
        <v>14000</v>
      </c>
      <c r="F301" s="220">
        <v>12000</v>
      </c>
    </row>
    <row r="302" spans="1:6" ht="12.75">
      <c r="A302" s="179"/>
      <c r="B302" s="179"/>
      <c r="C302" s="166">
        <v>4430</v>
      </c>
      <c r="D302" s="167" t="s">
        <v>431</v>
      </c>
      <c r="E302" s="210">
        <v>800</v>
      </c>
      <c r="F302" s="220">
        <v>500</v>
      </c>
    </row>
    <row r="303" spans="1:6" ht="12.75">
      <c r="A303" s="179"/>
      <c r="B303" s="179"/>
      <c r="C303" s="166">
        <v>4440</v>
      </c>
      <c r="D303" s="167" t="s">
        <v>490</v>
      </c>
      <c r="E303" s="210">
        <v>6867</v>
      </c>
      <c r="F303" s="220">
        <v>8600</v>
      </c>
    </row>
    <row r="304" spans="1:6" ht="12.75">
      <c r="A304" s="179"/>
      <c r="B304" s="179"/>
      <c r="C304" s="166">
        <v>4700</v>
      </c>
      <c r="D304" s="167" t="s">
        <v>463</v>
      </c>
      <c r="E304" s="210">
        <v>4600</v>
      </c>
      <c r="F304" s="220">
        <v>3500</v>
      </c>
    </row>
    <row r="305" spans="1:6" ht="15" customHeight="1">
      <c r="A305" s="179"/>
      <c r="B305" s="179"/>
      <c r="C305" s="166">
        <v>4740</v>
      </c>
      <c r="D305" s="167" t="s">
        <v>476</v>
      </c>
      <c r="E305" s="210">
        <v>2200</v>
      </c>
      <c r="F305" s="220">
        <v>2000</v>
      </c>
    </row>
    <row r="306" spans="1:6" ht="12.75">
      <c r="A306" s="179"/>
      <c r="B306" s="179"/>
      <c r="C306" s="166">
        <v>4750</v>
      </c>
      <c r="D306" s="167" t="s">
        <v>433</v>
      </c>
      <c r="E306" s="210">
        <v>7000</v>
      </c>
      <c r="F306" s="220">
        <v>6000</v>
      </c>
    </row>
    <row r="307" spans="1:6" ht="12.75">
      <c r="A307" s="179"/>
      <c r="B307" s="179"/>
      <c r="C307" s="166">
        <v>6060</v>
      </c>
      <c r="D307" s="167" t="s">
        <v>436</v>
      </c>
      <c r="E307" s="210">
        <v>0</v>
      </c>
      <c r="F307" s="220"/>
    </row>
    <row r="308" spans="1:6" ht="12.75">
      <c r="A308" s="177"/>
      <c r="B308" s="177">
        <v>80146</v>
      </c>
      <c r="C308" s="172"/>
      <c r="D308" s="173" t="s">
        <v>500</v>
      </c>
      <c r="E308" s="151">
        <f>E309+E311</f>
        <v>50055</v>
      </c>
      <c r="F308" s="260">
        <f>F309+F311+F310</f>
        <v>55681</v>
      </c>
    </row>
    <row r="309" spans="1:6" ht="12.75">
      <c r="A309" s="179"/>
      <c r="B309" s="179"/>
      <c r="C309" s="166">
        <v>4300</v>
      </c>
      <c r="D309" s="167" t="s">
        <v>429</v>
      </c>
      <c r="E309" s="210">
        <v>34739</v>
      </c>
      <c r="F309" s="220">
        <v>36193</v>
      </c>
    </row>
    <row r="310" spans="1:6" ht="12.75">
      <c r="A310" s="179"/>
      <c r="B310" s="179"/>
      <c r="C310" s="166" t="s">
        <v>472</v>
      </c>
      <c r="D310" s="167" t="s">
        <v>430</v>
      </c>
      <c r="E310" s="210"/>
      <c r="F310" s="220">
        <v>5567</v>
      </c>
    </row>
    <row r="311" spans="1:6" ht="12.75">
      <c r="A311" s="179"/>
      <c r="B311" s="179"/>
      <c r="C311" s="166">
        <v>4700</v>
      </c>
      <c r="D311" s="167" t="s">
        <v>463</v>
      </c>
      <c r="E311" s="210">
        <v>15316</v>
      </c>
      <c r="F311" s="220">
        <v>13921</v>
      </c>
    </row>
    <row r="312" spans="1:6" ht="12.75">
      <c r="A312" s="177"/>
      <c r="B312" s="177">
        <v>80148</v>
      </c>
      <c r="C312" s="191"/>
      <c r="D312" s="173" t="s">
        <v>363</v>
      </c>
      <c r="E312" s="151">
        <f>SUM(E313:E331)</f>
        <v>474522</v>
      </c>
      <c r="F312" s="260">
        <f>SUM(F313:F331)</f>
        <v>415674</v>
      </c>
    </row>
    <row r="313" spans="1:6" ht="12.75">
      <c r="A313" s="179"/>
      <c r="B313" s="177"/>
      <c r="C313" s="164">
        <v>3020</v>
      </c>
      <c r="D313" s="167" t="s">
        <v>496</v>
      </c>
      <c r="E313" s="150">
        <v>3800</v>
      </c>
      <c r="F313" s="220">
        <v>3700</v>
      </c>
    </row>
    <row r="314" spans="1:6" ht="12.75">
      <c r="A314" s="179"/>
      <c r="B314" s="177"/>
      <c r="C314" s="166">
        <v>4010</v>
      </c>
      <c r="D314" s="167" t="s">
        <v>424</v>
      </c>
      <c r="E314" s="210">
        <v>124362</v>
      </c>
      <c r="F314" s="220">
        <v>131578</v>
      </c>
    </row>
    <row r="315" spans="1:6" ht="12.75">
      <c r="A315" s="179"/>
      <c r="B315" s="177"/>
      <c r="C315" s="166">
        <v>4040</v>
      </c>
      <c r="D315" s="167" t="s">
        <v>446</v>
      </c>
      <c r="E315" s="210">
        <v>9529</v>
      </c>
      <c r="F315" s="220">
        <v>10401</v>
      </c>
    </row>
    <row r="316" spans="1:6" ht="12.75">
      <c r="A316" s="179"/>
      <c r="B316" s="177"/>
      <c r="C316" s="166">
        <v>4110</v>
      </c>
      <c r="D316" s="167" t="s">
        <v>447</v>
      </c>
      <c r="E316" s="210">
        <v>20684</v>
      </c>
      <c r="F316" s="220">
        <v>21566</v>
      </c>
    </row>
    <row r="317" spans="1:6" ht="12.75">
      <c r="A317" s="179"/>
      <c r="B317" s="177"/>
      <c r="C317" s="166">
        <v>4120</v>
      </c>
      <c r="D317" s="167" t="s">
        <v>426</v>
      </c>
      <c r="E317" s="210">
        <v>3293</v>
      </c>
      <c r="F317" s="220">
        <v>3479</v>
      </c>
    </row>
    <row r="318" spans="1:6" ht="12.75" hidden="1">
      <c r="A318" s="179"/>
      <c r="B318" s="177"/>
      <c r="C318" s="166"/>
      <c r="D318" s="167"/>
      <c r="E318" s="210"/>
      <c r="F318" s="220"/>
    </row>
    <row r="319" spans="1:6" ht="12.75">
      <c r="A319" s="179"/>
      <c r="B319" s="177"/>
      <c r="C319" s="166">
        <v>4210</v>
      </c>
      <c r="D319" s="167" t="s">
        <v>428</v>
      </c>
      <c r="E319" s="210">
        <v>51000</v>
      </c>
      <c r="F319" s="220">
        <v>11500</v>
      </c>
    </row>
    <row r="320" spans="1:6" ht="12.75">
      <c r="A320" s="179"/>
      <c r="B320" s="177"/>
      <c r="C320" s="166">
        <v>4220</v>
      </c>
      <c r="D320" s="167" t="s">
        <v>487</v>
      </c>
      <c r="E320" s="210">
        <v>241000</v>
      </c>
      <c r="F320" s="220">
        <v>217000</v>
      </c>
    </row>
    <row r="321" spans="1:6" ht="12.75">
      <c r="A321" s="179"/>
      <c r="B321" s="177"/>
      <c r="C321" s="166">
        <v>4270</v>
      </c>
      <c r="D321" s="167" t="s">
        <v>435</v>
      </c>
      <c r="E321" s="210">
        <v>9000</v>
      </c>
      <c r="F321" s="220">
        <v>5000</v>
      </c>
    </row>
    <row r="322" spans="1:6" ht="12.75">
      <c r="A322" s="179"/>
      <c r="B322" s="177"/>
      <c r="C322" s="166">
        <v>4300</v>
      </c>
      <c r="D322" s="167" t="s">
        <v>429</v>
      </c>
      <c r="E322" s="210">
        <v>1800</v>
      </c>
      <c r="F322" s="220">
        <v>1100</v>
      </c>
    </row>
    <row r="323" spans="1:6" ht="12.75" hidden="1">
      <c r="A323" s="179"/>
      <c r="B323" s="177"/>
      <c r="C323" s="166"/>
      <c r="D323" s="167"/>
      <c r="E323" s="210"/>
      <c r="F323" s="220"/>
    </row>
    <row r="324" spans="1:6" ht="12.75" hidden="1">
      <c r="A324" s="179"/>
      <c r="B324" s="177"/>
      <c r="C324" s="166"/>
      <c r="D324" s="167"/>
      <c r="E324" s="210"/>
      <c r="F324" s="220"/>
    </row>
    <row r="325" spans="1:6" ht="12.75">
      <c r="A325" s="179"/>
      <c r="B325" s="177"/>
      <c r="C325" s="166">
        <v>4410</v>
      </c>
      <c r="D325" s="167" t="s">
        <v>430</v>
      </c>
      <c r="E325" s="210">
        <v>450</v>
      </c>
      <c r="F325" s="220">
        <v>450</v>
      </c>
    </row>
    <row r="326" spans="1:6" ht="12.75" hidden="1">
      <c r="A326" s="179"/>
      <c r="B326" s="179"/>
      <c r="C326" s="166"/>
      <c r="D326" s="167"/>
      <c r="E326" s="210"/>
      <c r="F326" s="220"/>
    </row>
    <row r="327" spans="1:6" ht="12.75">
      <c r="A327" s="179"/>
      <c r="B327" s="179"/>
      <c r="C327" s="166">
        <v>4440</v>
      </c>
      <c r="D327" s="167" t="s">
        <v>490</v>
      </c>
      <c r="E327" s="210">
        <v>6204</v>
      </c>
      <c r="F327" s="220">
        <v>7200</v>
      </c>
    </row>
    <row r="328" spans="1:6" ht="12.75">
      <c r="A328" s="178"/>
      <c r="B328" s="178"/>
      <c r="C328" s="166">
        <v>4700</v>
      </c>
      <c r="D328" s="167" t="s">
        <v>463</v>
      </c>
      <c r="E328" s="210">
        <v>1800</v>
      </c>
      <c r="F328" s="220">
        <v>1200</v>
      </c>
    </row>
    <row r="329" spans="1:6" ht="14.25" customHeight="1">
      <c r="A329" s="178"/>
      <c r="B329" s="178"/>
      <c r="C329" s="166">
        <v>4740</v>
      </c>
      <c r="D329" s="167" t="s">
        <v>476</v>
      </c>
      <c r="E329" s="210">
        <v>300</v>
      </c>
      <c r="F329" s="220">
        <v>300</v>
      </c>
    </row>
    <row r="330" spans="1:6" ht="12.75">
      <c r="A330" s="178"/>
      <c r="B330" s="178"/>
      <c r="C330" s="166">
        <v>4750</v>
      </c>
      <c r="D330" s="167" t="s">
        <v>433</v>
      </c>
      <c r="E330" s="210">
        <v>1300</v>
      </c>
      <c r="F330" s="220">
        <v>1200</v>
      </c>
    </row>
    <row r="331" spans="1:6" ht="12.75">
      <c r="A331" s="178"/>
      <c r="B331" s="178"/>
      <c r="C331" s="166">
        <v>6060</v>
      </c>
      <c r="D331" s="167" t="s">
        <v>436</v>
      </c>
      <c r="E331" s="210">
        <v>0</v>
      </c>
      <c r="F331" s="220"/>
    </row>
    <row r="332" spans="1:6" ht="12.75">
      <c r="A332" s="177"/>
      <c r="B332" s="177">
        <v>80195</v>
      </c>
      <c r="C332" s="172"/>
      <c r="D332" s="173" t="s">
        <v>236</v>
      </c>
      <c r="E332" s="151">
        <f>SUM(E333:E344)</f>
        <v>98726</v>
      </c>
      <c r="F332" s="260">
        <f>SUM(F334:F344)</f>
        <v>109000</v>
      </c>
    </row>
    <row r="333" spans="1:6" ht="15.75" customHeight="1">
      <c r="A333" s="177"/>
      <c r="B333" s="177"/>
      <c r="C333" s="164" t="s">
        <v>501</v>
      </c>
      <c r="D333" s="169" t="s">
        <v>502</v>
      </c>
      <c r="E333" s="150">
        <v>173</v>
      </c>
      <c r="F333" s="220"/>
    </row>
    <row r="334" spans="1:6" ht="12.75">
      <c r="A334" s="178"/>
      <c r="B334" s="178"/>
      <c r="C334" s="166">
        <v>3020</v>
      </c>
      <c r="D334" s="167" t="s">
        <v>454</v>
      </c>
      <c r="E334" s="150">
        <v>15321</v>
      </c>
      <c r="F334" s="220">
        <v>16704</v>
      </c>
    </row>
    <row r="335" spans="1:6" ht="12.75" hidden="1">
      <c r="A335" s="178"/>
      <c r="B335" s="178"/>
      <c r="C335" s="166"/>
      <c r="D335" s="169"/>
      <c r="E335" s="150"/>
      <c r="F335" s="220"/>
    </row>
    <row r="336" spans="1:6" ht="12.75">
      <c r="A336" s="178"/>
      <c r="B336" s="178"/>
      <c r="C336" s="166">
        <v>4110</v>
      </c>
      <c r="D336" s="167" t="s">
        <v>447</v>
      </c>
      <c r="E336" s="150">
        <v>1036</v>
      </c>
      <c r="F336" s="220">
        <v>897</v>
      </c>
    </row>
    <row r="337" spans="1:6" ht="12.75">
      <c r="A337" s="178"/>
      <c r="B337" s="178"/>
      <c r="C337" s="166">
        <v>4120</v>
      </c>
      <c r="D337" s="167" t="s">
        <v>426</v>
      </c>
      <c r="E337" s="150">
        <v>165</v>
      </c>
      <c r="F337" s="220">
        <v>142</v>
      </c>
    </row>
    <row r="338" spans="1:6" ht="12.75">
      <c r="A338" s="178"/>
      <c r="B338" s="178"/>
      <c r="C338" s="166">
        <v>4170</v>
      </c>
      <c r="D338" s="169" t="s">
        <v>427</v>
      </c>
      <c r="E338" s="211">
        <v>7492</v>
      </c>
      <c r="F338" s="220">
        <v>5800</v>
      </c>
    </row>
    <row r="339" spans="1:6" ht="12.75">
      <c r="A339" s="178"/>
      <c r="B339" s="178"/>
      <c r="C339" s="166">
        <v>4210</v>
      </c>
      <c r="D339" s="169" t="s">
        <v>428</v>
      </c>
      <c r="E339" s="211">
        <v>16000</v>
      </c>
      <c r="F339" s="220">
        <v>15000</v>
      </c>
    </row>
    <row r="340" spans="1:6" ht="12.75">
      <c r="A340" s="178"/>
      <c r="B340" s="178"/>
      <c r="C340" s="166">
        <v>4300</v>
      </c>
      <c r="D340" s="167" t="s">
        <v>429</v>
      </c>
      <c r="E340" s="210">
        <v>5027</v>
      </c>
      <c r="F340" s="220">
        <v>5000</v>
      </c>
    </row>
    <row r="341" spans="1:6" ht="12.75">
      <c r="A341" s="179"/>
      <c r="B341" s="179"/>
      <c r="C341" s="166">
        <v>4440</v>
      </c>
      <c r="D341" s="167" t="s">
        <v>462</v>
      </c>
      <c r="E341" s="210">
        <v>52212</v>
      </c>
      <c r="F341" s="220">
        <v>56457</v>
      </c>
    </row>
    <row r="342" spans="1:6" ht="12.75">
      <c r="A342" s="179"/>
      <c r="B342" s="179"/>
      <c r="C342" s="166" t="s">
        <v>503</v>
      </c>
      <c r="D342" s="167" t="s">
        <v>451</v>
      </c>
      <c r="E342" s="210">
        <v>1300</v>
      </c>
      <c r="F342" s="220"/>
    </row>
    <row r="343" spans="1:6" ht="12.75">
      <c r="A343" s="179"/>
      <c r="B343" s="179"/>
      <c r="C343" s="166" t="s">
        <v>666</v>
      </c>
      <c r="D343" s="167" t="s">
        <v>436</v>
      </c>
      <c r="E343" s="210"/>
      <c r="F343" s="220">
        <v>9000</v>
      </c>
    </row>
    <row r="344" spans="1:6" ht="12.75" hidden="1">
      <c r="A344" s="179"/>
      <c r="B344" s="179"/>
      <c r="C344" s="166"/>
      <c r="D344" s="167"/>
      <c r="E344" s="210"/>
      <c r="F344" s="220"/>
    </row>
    <row r="345" spans="1:6" ht="12.75">
      <c r="A345" s="180">
        <v>851</v>
      </c>
      <c r="B345" s="180"/>
      <c r="C345" s="170"/>
      <c r="D345" s="171" t="s">
        <v>371</v>
      </c>
      <c r="E345" s="152">
        <f>E354+E365+E346+E351</f>
        <v>183405</v>
      </c>
      <c r="F345" s="265">
        <f>F354+F365+F346+F351</f>
        <v>451171</v>
      </c>
    </row>
    <row r="346" spans="1:6" ht="12.75">
      <c r="A346" s="183"/>
      <c r="B346" s="183">
        <v>85121</v>
      </c>
      <c r="C346" s="184"/>
      <c r="D346" s="185" t="s">
        <v>373</v>
      </c>
      <c r="E346" s="212">
        <f>E347+E349+E350</f>
        <v>50405</v>
      </c>
      <c r="F346" s="266">
        <f>F347+F349+F350</f>
        <v>318171</v>
      </c>
    </row>
    <row r="347" spans="1:6" ht="12.75">
      <c r="A347" s="186"/>
      <c r="B347" s="186"/>
      <c r="C347" s="188">
        <v>6050</v>
      </c>
      <c r="D347" s="167" t="s">
        <v>417</v>
      </c>
      <c r="E347" s="213">
        <v>50405</v>
      </c>
      <c r="F347" s="15">
        <v>318171</v>
      </c>
    </row>
    <row r="348" spans="1:6" ht="12.75" hidden="1">
      <c r="A348" s="186"/>
      <c r="B348" s="187"/>
      <c r="C348" s="188"/>
      <c r="D348" s="167"/>
      <c r="E348" s="213"/>
      <c r="F348" s="15"/>
    </row>
    <row r="349" spans="1:6" ht="12.75" hidden="1">
      <c r="A349" s="186"/>
      <c r="B349" s="187"/>
      <c r="C349" s="188"/>
      <c r="D349" s="167"/>
      <c r="E349" s="213"/>
      <c r="F349" s="15"/>
    </row>
    <row r="350" spans="1:6" ht="12.75" hidden="1">
      <c r="A350" s="186"/>
      <c r="B350" s="187"/>
      <c r="C350" s="188"/>
      <c r="D350" s="167"/>
      <c r="E350" s="213"/>
      <c r="F350" s="15"/>
    </row>
    <row r="351" spans="1:6" ht="12.75">
      <c r="A351" s="183"/>
      <c r="B351" s="183">
        <v>85153</v>
      </c>
      <c r="C351" s="184"/>
      <c r="D351" s="173" t="s">
        <v>504</v>
      </c>
      <c r="E351" s="212">
        <f>E352+E353</f>
        <v>26000</v>
      </c>
      <c r="F351" s="267">
        <f>F352+F353</f>
        <v>26000</v>
      </c>
    </row>
    <row r="352" spans="1:6" ht="12.75">
      <c r="A352" s="186"/>
      <c r="B352" s="183"/>
      <c r="C352" s="192">
        <v>4210</v>
      </c>
      <c r="D352" s="167" t="s">
        <v>428</v>
      </c>
      <c r="E352" s="214">
        <v>16000</v>
      </c>
      <c r="F352" s="220">
        <v>16000</v>
      </c>
    </row>
    <row r="353" spans="1:6" ht="12.75">
      <c r="A353" s="186"/>
      <c r="B353" s="187"/>
      <c r="C353" s="188">
        <v>4300</v>
      </c>
      <c r="D353" s="167" t="s">
        <v>429</v>
      </c>
      <c r="E353" s="213">
        <v>10000</v>
      </c>
      <c r="F353" s="220">
        <v>10000</v>
      </c>
    </row>
    <row r="354" spans="1:6" ht="12.75">
      <c r="A354" s="177"/>
      <c r="B354" s="177">
        <v>85154</v>
      </c>
      <c r="C354" s="172"/>
      <c r="D354" s="173" t="s">
        <v>505</v>
      </c>
      <c r="E354" s="151">
        <f>SUM(E356:E364)</f>
        <v>100000</v>
      </c>
      <c r="F354" s="255">
        <f>SUM(F356:F364)</f>
        <v>100000</v>
      </c>
    </row>
    <row r="355" spans="1:6" ht="12.75" hidden="1">
      <c r="A355" s="179"/>
      <c r="B355" s="179"/>
      <c r="C355" s="166"/>
      <c r="D355" s="167"/>
      <c r="E355" s="210"/>
      <c r="F355" s="220"/>
    </row>
    <row r="356" spans="1:6" ht="24">
      <c r="A356" s="179"/>
      <c r="B356" s="179"/>
      <c r="C356" s="166">
        <v>2830</v>
      </c>
      <c r="D356" s="167" t="s">
        <v>506</v>
      </c>
      <c r="E356" s="210">
        <v>30000</v>
      </c>
      <c r="F356" s="220">
        <v>30000</v>
      </c>
    </row>
    <row r="357" spans="1:6" ht="12.75">
      <c r="A357" s="179"/>
      <c r="B357" s="179"/>
      <c r="C357" s="166">
        <v>3030</v>
      </c>
      <c r="D357" s="167" t="s">
        <v>423</v>
      </c>
      <c r="E357" s="210">
        <v>15500</v>
      </c>
      <c r="F357" s="220">
        <v>15500</v>
      </c>
    </row>
    <row r="358" spans="1:6" ht="12.75">
      <c r="A358" s="179"/>
      <c r="B358" s="179"/>
      <c r="C358" s="166">
        <v>4170</v>
      </c>
      <c r="D358" s="167" t="s">
        <v>427</v>
      </c>
      <c r="E358" s="210">
        <v>3900</v>
      </c>
      <c r="F358" s="220">
        <v>3960</v>
      </c>
    </row>
    <row r="359" spans="1:6" ht="12.75">
      <c r="A359" s="179"/>
      <c r="B359" s="179"/>
      <c r="C359" s="166">
        <v>4210</v>
      </c>
      <c r="D359" s="167" t="s">
        <v>428</v>
      </c>
      <c r="E359" s="210">
        <v>18500</v>
      </c>
      <c r="F359" s="220">
        <v>17440</v>
      </c>
    </row>
    <row r="360" spans="1:6" ht="12.75">
      <c r="A360" s="179"/>
      <c r="B360" s="179"/>
      <c r="C360" s="166">
        <v>4300</v>
      </c>
      <c r="D360" s="167" t="s">
        <v>429</v>
      </c>
      <c r="E360" s="210">
        <v>29300</v>
      </c>
      <c r="F360" s="220">
        <v>30300</v>
      </c>
    </row>
    <row r="361" spans="1:6" ht="12.75">
      <c r="A361" s="179"/>
      <c r="B361" s="179"/>
      <c r="C361" s="166">
        <v>4410</v>
      </c>
      <c r="D361" s="167" t="s">
        <v>430</v>
      </c>
      <c r="E361" s="210">
        <v>1000</v>
      </c>
      <c r="F361" s="220">
        <v>1000</v>
      </c>
    </row>
    <row r="362" spans="1:6" ht="12.75">
      <c r="A362" s="179"/>
      <c r="B362" s="179"/>
      <c r="C362" s="166">
        <v>4610</v>
      </c>
      <c r="D362" s="167" t="s">
        <v>451</v>
      </c>
      <c r="E362" s="210">
        <v>600</v>
      </c>
      <c r="F362" s="220">
        <v>600</v>
      </c>
    </row>
    <row r="363" spans="1:6" ht="15" customHeight="1">
      <c r="A363" s="179"/>
      <c r="B363" s="179"/>
      <c r="C363" s="166">
        <v>4740</v>
      </c>
      <c r="D363" s="167" t="s">
        <v>476</v>
      </c>
      <c r="E363" s="210">
        <v>200</v>
      </c>
      <c r="F363" s="220">
        <v>200</v>
      </c>
    </row>
    <row r="364" spans="1:6" ht="12.75">
      <c r="A364" s="179"/>
      <c r="B364" s="179"/>
      <c r="C364" s="166">
        <v>4750</v>
      </c>
      <c r="D364" s="167" t="s">
        <v>433</v>
      </c>
      <c r="E364" s="210">
        <v>1000</v>
      </c>
      <c r="F364" s="220">
        <v>1000</v>
      </c>
    </row>
    <row r="365" spans="1:6" ht="12.75">
      <c r="A365" s="178"/>
      <c r="B365" s="178">
        <v>85195</v>
      </c>
      <c r="C365" s="162"/>
      <c r="D365" s="163" t="s">
        <v>236</v>
      </c>
      <c r="E365" s="215">
        <f>E366</f>
        <v>7000</v>
      </c>
      <c r="F365" s="268">
        <f>F366</f>
        <v>7000</v>
      </c>
    </row>
    <row r="366" spans="1:6" ht="12.75">
      <c r="A366" s="179"/>
      <c r="B366" s="179"/>
      <c r="C366" s="166">
        <v>4280</v>
      </c>
      <c r="D366" s="167" t="s">
        <v>456</v>
      </c>
      <c r="E366" s="210">
        <v>7000</v>
      </c>
      <c r="F366" s="220">
        <v>7000</v>
      </c>
    </row>
    <row r="367" spans="1:6" ht="12.75">
      <c r="A367" s="180">
        <v>852</v>
      </c>
      <c r="B367" s="180"/>
      <c r="C367" s="170"/>
      <c r="D367" s="171" t="s">
        <v>376</v>
      </c>
      <c r="E367" s="152">
        <f>E387+E390+E395+E397+E401+E435+E368+E370+E433</f>
        <v>6296169</v>
      </c>
      <c r="F367" s="265">
        <f>F387+F390+F395+F397+F401+F435+F368+F370+F433+F400</f>
        <v>5752426</v>
      </c>
    </row>
    <row r="368" spans="1:6" ht="12.75">
      <c r="A368" s="183"/>
      <c r="B368" s="183">
        <v>85202</v>
      </c>
      <c r="C368" s="184"/>
      <c r="D368" s="185" t="s">
        <v>507</v>
      </c>
      <c r="E368" s="212">
        <f>E369</f>
        <v>89000</v>
      </c>
      <c r="F368" s="266">
        <f>F369</f>
        <v>90000</v>
      </c>
    </row>
    <row r="369" spans="1:6" ht="17.25" customHeight="1">
      <c r="A369" s="186"/>
      <c r="B369" s="187"/>
      <c r="C369" s="188">
        <v>4330</v>
      </c>
      <c r="D369" s="168" t="s">
        <v>508</v>
      </c>
      <c r="E369" s="213">
        <v>89000</v>
      </c>
      <c r="F369" s="220">
        <v>90000</v>
      </c>
    </row>
    <row r="370" spans="1:6" ht="24">
      <c r="A370" s="183"/>
      <c r="B370" s="183">
        <v>85212</v>
      </c>
      <c r="C370" s="184"/>
      <c r="D370" s="185" t="s">
        <v>509</v>
      </c>
      <c r="E370" s="212">
        <f>SUM(E371:E386)</f>
        <v>3908342</v>
      </c>
      <c r="F370" s="269">
        <f>SUM(F371:F386)</f>
        <v>4285807</v>
      </c>
    </row>
    <row r="371" spans="1:6" ht="12.75">
      <c r="A371" s="186"/>
      <c r="B371" s="187"/>
      <c r="C371" s="188">
        <v>3110</v>
      </c>
      <c r="D371" s="167" t="s">
        <v>140</v>
      </c>
      <c r="E371" s="213">
        <v>3791092</v>
      </c>
      <c r="F371" s="220">
        <v>4157233</v>
      </c>
    </row>
    <row r="372" spans="1:6" ht="12.75">
      <c r="A372" s="186"/>
      <c r="B372" s="187"/>
      <c r="C372" s="188">
        <v>4010</v>
      </c>
      <c r="D372" s="167" t="s">
        <v>424</v>
      </c>
      <c r="E372" s="213">
        <v>66493</v>
      </c>
      <c r="F372" s="220">
        <v>73645</v>
      </c>
    </row>
    <row r="373" spans="1:6" ht="12.75">
      <c r="A373" s="186"/>
      <c r="B373" s="187"/>
      <c r="C373" s="166">
        <v>4040</v>
      </c>
      <c r="D373" s="190" t="s">
        <v>446</v>
      </c>
      <c r="E373" s="213">
        <v>5272</v>
      </c>
      <c r="F373" s="220">
        <v>5641</v>
      </c>
    </row>
    <row r="374" spans="1:6" ht="12.75">
      <c r="A374" s="186"/>
      <c r="B374" s="187"/>
      <c r="C374" s="188">
        <v>4110</v>
      </c>
      <c r="D374" s="167" t="s">
        <v>447</v>
      </c>
      <c r="E374" s="213">
        <v>11391</v>
      </c>
      <c r="F374" s="220">
        <v>12630</v>
      </c>
    </row>
    <row r="375" spans="1:6" ht="12.75">
      <c r="A375" s="186"/>
      <c r="B375" s="187"/>
      <c r="C375" s="188">
        <v>4120</v>
      </c>
      <c r="D375" s="167" t="s">
        <v>426</v>
      </c>
      <c r="E375" s="213">
        <v>1754</v>
      </c>
      <c r="F375" s="220">
        <v>1943</v>
      </c>
    </row>
    <row r="376" spans="1:6" ht="12.75">
      <c r="A376" s="186"/>
      <c r="B376" s="187"/>
      <c r="C376" s="188">
        <v>4170</v>
      </c>
      <c r="D376" s="167" t="s">
        <v>427</v>
      </c>
      <c r="E376" s="213">
        <v>0</v>
      </c>
      <c r="F376" s="220"/>
    </row>
    <row r="377" spans="1:6" ht="12.75">
      <c r="A377" s="186"/>
      <c r="B377" s="187"/>
      <c r="C377" s="188">
        <v>4210</v>
      </c>
      <c r="D377" s="167" t="s">
        <v>428</v>
      </c>
      <c r="E377" s="213">
        <v>16380</v>
      </c>
      <c r="F377" s="220">
        <v>16081</v>
      </c>
    </row>
    <row r="378" spans="1:6" ht="12.75">
      <c r="A378" s="186"/>
      <c r="B378" s="187"/>
      <c r="C378" s="188">
        <v>4300</v>
      </c>
      <c r="D378" s="167" t="s">
        <v>429</v>
      </c>
      <c r="E378" s="213">
        <v>6560</v>
      </c>
      <c r="F378" s="220">
        <v>7563</v>
      </c>
    </row>
    <row r="379" spans="1:6" ht="12.75">
      <c r="A379" s="186"/>
      <c r="B379" s="187"/>
      <c r="C379" s="188">
        <v>4370</v>
      </c>
      <c r="D379" s="167" t="s">
        <v>459</v>
      </c>
      <c r="E379" s="213">
        <v>700</v>
      </c>
      <c r="F379" s="220">
        <v>860</v>
      </c>
    </row>
    <row r="380" spans="1:6" ht="12.75">
      <c r="A380" s="186"/>
      <c r="B380" s="187"/>
      <c r="C380" s="188">
        <v>4410</v>
      </c>
      <c r="D380" s="167" t="s">
        <v>430</v>
      </c>
      <c r="E380" s="213">
        <v>600</v>
      </c>
      <c r="F380" s="220">
        <v>737</v>
      </c>
    </row>
    <row r="381" spans="1:6" ht="12.75">
      <c r="A381" s="186"/>
      <c r="B381" s="187"/>
      <c r="C381" s="188">
        <v>4440</v>
      </c>
      <c r="D381" s="167" t="s">
        <v>462</v>
      </c>
      <c r="E381" s="213">
        <v>2000</v>
      </c>
      <c r="F381" s="220">
        <v>2476</v>
      </c>
    </row>
    <row r="382" spans="1:6" ht="12.75">
      <c r="A382" s="186"/>
      <c r="B382" s="187"/>
      <c r="C382" s="188">
        <v>4700</v>
      </c>
      <c r="D382" s="167" t="s">
        <v>463</v>
      </c>
      <c r="E382" s="213">
        <v>1200</v>
      </c>
      <c r="F382" s="220">
        <v>1473</v>
      </c>
    </row>
    <row r="383" spans="1:6" ht="15.75" customHeight="1">
      <c r="A383" s="186"/>
      <c r="B383" s="187"/>
      <c r="C383" s="188">
        <v>4740</v>
      </c>
      <c r="D383" s="167" t="s">
        <v>476</v>
      </c>
      <c r="E383" s="213">
        <v>1800</v>
      </c>
      <c r="F383" s="220">
        <v>2210</v>
      </c>
    </row>
    <row r="384" spans="1:6" ht="12.75">
      <c r="A384" s="186"/>
      <c r="B384" s="187"/>
      <c r="C384" s="188">
        <v>4750</v>
      </c>
      <c r="D384" s="167" t="s">
        <v>433</v>
      </c>
      <c r="E384" s="213">
        <v>3100</v>
      </c>
      <c r="F384" s="220">
        <v>3315</v>
      </c>
    </row>
    <row r="385" spans="1:6" ht="12.75" hidden="1">
      <c r="A385" s="186"/>
      <c r="B385" s="187"/>
      <c r="C385" s="188"/>
      <c r="D385" s="167"/>
      <c r="E385" s="213"/>
      <c r="F385" s="220"/>
    </row>
    <row r="386" spans="1:6" ht="12.75">
      <c r="A386" s="186"/>
      <c r="B386" s="187"/>
      <c r="C386" s="188">
        <v>6060</v>
      </c>
      <c r="D386" s="167" t="s">
        <v>436</v>
      </c>
      <c r="E386" s="213">
        <v>0</v>
      </c>
      <c r="F386" s="220"/>
    </row>
    <row r="387" spans="1:6" ht="24">
      <c r="A387" s="177"/>
      <c r="B387" s="177">
        <v>85213</v>
      </c>
      <c r="C387" s="172"/>
      <c r="D387" s="173" t="s">
        <v>510</v>
      </c>
      <c r="E387" s="270">
        <f>E389</f>
        <v>14160</v>
      </c>
      <c r="F387" s="271">
        <f>F389+F388</f>
        <v>15629</v>
      </c>
    </row>
    <row r="388" spans="1:6" ht="12.75">
      <c r="A388" s="177"/>
      <c r="B388" s="177"/>
      <c r="C388" s="164" t="s">
        <v>548</v>
      </c>
      <c r="D388" s="291" t="s">
        <v>549</v>
      </c>
      <c r="E388" s="245"/>
      <c r="F388" s="231">
        <v>15629</v>
      </c>
    </row>
    <row r="389" spans="1:6" ht="18" customHeight="1">
      <c r="A389" s="179"/>
      <c r="B389" s="179"/>
      <c r="C389" s="166">
        <v>4290</v>
      </c>
      <c r="D389" s="167" t="s">
        <v>511</v>
      </c>
      <c r="E389" s="272">
        <v>14160</v>
      </c>
      <c r="F389" s="273">
        <v>0</v>
      </c>
    </row>
    <row r="390" spans="1:6" ht="24" customHeight="1">
      <c r="A390" s="177"/>
      <c r="B390" s="177">
        <v>85214</v>
      </c>
      <c r="C390" s="172"/>
      <c r="D390" s="173" t="s">
        <v>512</v>
      </c>
      <c r="E390" s="151">
        <f>E391+E392+E393+E394</f>
        <v>724586</v>
      </c>
      <c r="F390" s="245">
        <f>F391+F392+F393+F394</f>
        <v>413661</v>
      </c>
    </row>
    <row r="391" spans="1:6" ht="12.75">
      <c r="A391" s="179"/>
      <c r="B391" s="179"/>
      <c r="C391" s="166">
        <v>3110</v>
      </c>
      <c r="D391" s="167" t="s">
        <v>140</v>
      </c>
      <c r="E391" s="210">
        <v>673144</v>
      </c>
      <c r="F391" s="220">
        <v>387654</v>
      </c>
    </row>
    <row r="392" spans="1:6" ht="12.75">
      <c r="A392" s="179"/>
      <c r="B392" s="179"/>
      <c r="C392" s="166">
        <v>3119</v>
      </c>
      <c r="D392" s="167" t="s">
        <v>140</v>
      </c>
      <c r="E392" s="210">
        <v>25692</v>
      </c>
      <c r="F392" s="220"/>
    </row>
    <row r="393" spans="1:6" ht="12.75">
      <c r="A393" s="179"/>
      <c r="B393" s="179"/>
      <c r="C393" s="166">
        <v>4210</v>
      </c>
      <c r="D393" s="167" t="s">
        <v>428</v>
      </c>
      <c r="E393" s="210">
        <v>11330</v>
      </c>
      <c r="F393" s="220">
        <v>11443</v>
      </c>
    </row>
    <row r="394" spans="1:6" ht="12.75">
      <c r="A394" s="179"/>
      <c r="B394" s="179"/>
      <c r="C394" s="166">
        <v>4300</v>
      </c>
      <c r="D394" s="190" t="s">
        <v>429</v>
      </c>
      <c r="E394" s="274">
        <v>14420</v>
      </c>
      <c r="F394" s="229">
        <v>14564</v>
      </c>
    </row>
    <row r="395" spans="1:6" ht="12.75">
      <c r="A395" s="177"/>
      <c r="B395" s="177">
        <v>85215</v>
      </c>
      <c r="C395" s="172"/>
      <c r="D395" s="175" t="s">
        <v>513</v>
      </c>
      <c r="E395" s="245">
        <f>E396</f>
        <v>233000</v>
      </c>
      <c r="F395" s="245">
        <f>F396</f>
        <v>233000</v>
      </c>
    </row>
    <row r="396" spans="1:6" ht="12.75" customHeight="1">
      <c r="A396" s="179"/>
      <c r="B396" s="179"/>
      <c r="C396" s="166">
        <v>3110</v>
      </c>
      <c r="D396" s="167" t="s">
        <v>140</v>
      </c>
      <c r="E396" s="272">
        <v>233000</v>
      </c>
      <c r="F396" s="273">
        <v>233000</v>
      </c>
    </row>
    <row r="397" spans="1:6" ht="12.75" hidden="1">
      <c r="A397" s="178"/>
      <c r="B397" s="178"/>
      <c r="C397" s="162"/>
      <c r="D397" s="163"/>
      <c r="E397" s="215"/>
      <c r="F397" s="220"/>
    </row>
    <row r="398" spans="1:6" ht="12.75" hidden="1">
      <c r="A398" s="179"/>
      <c r="B398" s="179"/>
      <c r="C398" s="166"/>
      <c r="D398" s="167"/>
      <c r="E398" s="274"/>
      <c r="F398" s="229"/>
    </row>
    <row r="399" spans="1:6" ht="12.75">
      <c r="A399" s="179"/>
      <c r="B399" s="177">
        <v>85216</v>
      </c>
      <c r="C399" s="191"/>
      <c r="D399" s="175" t="s">
        <v>541</v>
      </c>
      <c r="E399" s="245"/>
      <c r="F399" s="283">
        <f>F400</f>
        <v>95199</v>
      </c>
    </row>
    <row r="400" spans="1:6" ht="12.75">
      <c r="A400" s="179"/>
      <c r="B400" s="179"/>
      <c r="C400" s="166" t="s">
        <v>550</v>
      </c>
      <c r="D400" s="176" t="s">
        <v>140</v>
      </c>
      <c r="E400" s="284"/>
      <c r="F400" s="229">
        <v>95199</v>
      </c>
    </row>
    <row r="401" spans="1:6" ht="12.75">
      <c r="A401" s="177"/>
      <c r="B401" s="177">
        <v>85219</v>
      </c>
      <c r="C401" s="172"/>
      <c r="D401" s="175" t="s">
        <v>389</v>
      </c>
      <c r="E401" s="245">
        <f>E403+E406+E407+E410+E413+E416+E420+E421+E422+E425+E426+E427+E428+E429+E430+E431+E432</f>
        <v>474845</v>
      </c>
      <c r="F401" s="245">
        <f>F403+F406+F407+F410+F413+F416+F420+F421+F422+F425+F426+F427+F428+F429+F430+F431+F432</f>
        <v>507130</v>
      </c>
    </row>
    <row r="402" spans="1:6" ht="12.75" hidden="1">
      <c r="A402" s="178"/>
      <c r="B402" s="178"/>
      <c r="C402" s="164"/>
      <c r="D402" s="193"/>
      <c r="E402" s="275"/>
      <c r="F402" s="273"/>
    </row>
    <row r="403" spans="1:6" ht="12.75">
      <c r="A403" s="179"/>
      <c r="B403" s="179"/>
      <c r="C403" s="166">
        <v>4010</v>
      </c>
      <c r="D403" s="167" t="s">
        <v>424</v>
      </c>
      <c r="E403" s="210">
        <v>327940</v>
      </c>
      <c r="F403" s="220">
        <v>341377</v>
      </c>
    </row>
    <row r="404" spans="1:6" ht="12.75" hidden="1">
      <c r="A404" s="179"/>
      <c r="B404" s="179"/>
      <c r="C404" s="166"/>
      <c r="D404" s="167"/>
      <c r="E404" s="210"/>
      <c r="F404" s="220"/>
    </row>
    <row r="405" spans="1:6" ht="12.75" hidden="1">
      <c r="A405" s="179"/>
      <c r="B405" s="179"/>
      <c r="C405" s="166"/>
      <c r="D405" s="167"/>
      <c r="E405" s="210"/>
      <c r="F405" s="220"/>
    </row>
    <row r="406" spans="1:6" ht="12.75">
      <c r="A406" s="179"/>
      <c r="B406" s="179"/>
      <c r="C406" s="166">
        <v>4040</v>
      </c>
      <c r="D406" s="190" t="s">
        <v>446</v>
      </c>
      <c r="E406" s="210">
        <v>17537</v>
      </c>
      <c r="F406" s="220">
        <v>24168</v>
      </c>
    </row>
    <row r="407" spans="1:6" ht="12.75">
      <c r="A407" s="179"/>
      <c r="B407" s="179"/>
      <c r="C407" s="166">
        <v>4110</v>
      </c>
      <c r="D407" s="190" t="s">
        <v>447</v>
      </c>
      <c r="E407" s="210">
        <v>54132</v>
      </c>
      <c r="F407" s="220">
        <v>60376</v>
      </c>
    </row>
    <row r="408" spans="1:6" ht="12.75" hidden="1">
      <c r="A408" s="179"/>
      <c r="B408" s="179"/>
      <c r="C408" s="166"/>
      <c r="D408" s="190"/>
      <c r="E408" s="210"/>
      <c r="F408" s="220"/>
    </row>
    <row r="409" spans="1:6" ht="12.75" hidden="1">
      <c r="A409" s="179"/>
      <c r="B409" s="179"/>
      <c r="C409" s="166"/>
      <c r="D409" s="190"/>
      <c r="E409" s="210"/>
      <c r="F409" s="220"/>
    </row>
    <row r="410" spans="1:6" ht="12.75">
      <c r="A410" s="179"/>
      <c r="B410" s="179"/>
      <c r="C410" s="166">
        <v>4120</v>
      </c>
      <c r="D410" s="190" t="s">
        <v>426</v>
      </c>
      <c r="E410" s="210">
        <v>8350</v>
      </c>
      <c r="F410" s="220">
        <v>9041</v>
      </c>
    </row>
    <row r="411" spans="1:6" ht="12.75" hidden="1">
      <c r="A411" s="179"/>
      <c r="B411" s="179"/>
      <c r="C411" s="166"/>
      <c r="D411" s="190"/>
      <c r="E411" s="210"/>
      <c r="F411" s="220"/>
    </row>
    <row r="412" spans="1:6" ht="12.75" hidden="1">
      <c r="A412" s="179"/>
      <c r="B412" s="179"/>
      <c r="C412" s="166"/>
      <c r="D412" s="190"/>
      <c r="E412" s="210"/>
      <c r="F412" s="220"/>
    </row>
    <row r="413" spans="1:6" ht="12.75">
      <c r="A413" s="179"/>
      <c r="B413" s="179"/>
      <c r="C413" s="166">
        <v>4170</v>
      </c>
      <c r="D413" s="167" t="s">
        <v>427</v>
      </c>
      <c r="E413" s="210">
        <v>13200</v>
      </c>
      <c r="F413" s="220">
        <v>13464</v>
      </c>
    </row>
    <row r="414" spans="1:6" ht="12.75" hidden="1">
      <c r="A414" s="179"/>
      <c r="B414" s="179"/>
      <c r="C414" s="166"/>
      <c r="D414" s="167"/>
      <c r="E414" s="210"/>
      <c r="F414" s="220"/>
    </row>
    <row r="415" spans="1:6" ht="12.75" hidden="1">
      <c r="A415" s="179"/>
      <c r="B415" s="179"/>
      <c r="C415" s="166"/>
      <c r="D415" s="167"/>
      <c r="E415" s="210"/>
      <c r="F415" s="220"/>
    </row>
    <row r="416" spans="1:6" ht="12.75">
      <c r="A416" s="179"/>
      <c r="B416" s="179"/>
      <c r="C416" s="166">
        <v>4210</v>
      </c>
      <c r="D416" s="190" t="s">
        <v>428</v>
      </c>
      <c r="E416" s="210">
        <v>14161</v>
      </c>
      <c r="F416" s="220">
        <v>14303</v>
      </c>
    </row>
    <row r="417" spans="1:6" ht="12.75" hidden="1">
      <c r="A417" s="179"/>
      <c r="B417" s="179"/>
      <c r="C417" s="166"/>
      <c r="D417" s="190"/>
      <c r="E417" s="210"/>
      <c r="F417" s="220"/>
    </row>
    <row r="418" spans="1:6" ht="12.75" hidden="1">
      <c r="A418" s="179"/>
      <c r="B418" s="179"/>
      <c r="C418" s="166"/>
      <c r="D418" s="190"/>
      <c r="E418" s="210"/>
      <c r="F418" s="220"/>
    </row>
    <row r="419" spans="1:6" ht="12.75" hidden="1">
      <c r="A419" s="179"/>
      <c r="B419" s="179"/>
      <c r="C419" s="166"/>
      <c r="D419" s="190"/>
      <c r="E419" s="210"/>
      <c r="F419" s="220"/>
    </row>
    <row r="420" spans="1:6" ht="12.75">
      <c r="A420" s="179"/>
      <c r="B420" s="179"/>
      <c r="C420" s="166">
        <v>4270</v>
      </c>
      <c r="D420" s="190" t="s">
        <v>435</v>
      </c>
      <c r="E420" s="210">
        <v>2122</v>
      </c>
      <c r="F420" s="220">
        <v>2143</v>
      </c>
    </row>
    <row r="421" spans="1:6" ht="12.75">
      <c r="A421" s="179"/>
      <c r="B421" s="179"/>
      <c r="C421" s="166">
        <v>4280</v>
      </c>
      <c r="D421" s="167" t="s">
        <v>456</v>
      </c>
      <c r="E421" s="210">
        <v>1030</v>
      </c>
      <c r="F421" s="220">
        <v>1040</v>
      </c>
    </row>
    <row r="422" spans="1:6" ht="12.75">
      <c r="A422" s="179"/>
      <c r="B422" s="179"/>
      <c r="C422" s="166">
        <v>4300</v>
      </c>
      <c r="D422" s="190" t="s">
        <v>429</v>
      </c>
      <c r="E422" s="210">
        <v>7210</v>
      </c>
      <c r="F422" s="220">
        <v>7282</v>
      </c>
    </row>
    <row r="423" spans="1:6" ht="12.75" hidden="1">
      <c r="A423" s="179"/>
      <c r="B423" s="179"/>
      <c r="C423" s="166"/>
      <c r="D423" s="190"/>
      <c r="E423" s="210"/>
      <c r="F423" s="220"/>
    </row>
    <row r="424" spans="1:6" ht="12.75" hidden="1">
      <c r="A424" s="179"/>
      <c r="B424" s="179"/>
      <c r="C424" s="166"/>
      <c r="D424" s="190"/>
      <c r="E424" s="210"/>
      <c r="F424" s="220"/>
    </row>
    <row r="425" spans="1:6" ht="12.75">
      <c r="A425" s="179"/>
      <c r="B425" s="179"/>
      <c r="C425" s="166">
        <v>4350</v>
      </c>
      <c r="D425" s="190" t="s">
        <v>457</v>
      </c>
      <c r="E425" s="210">
        <v>1030</v>
      </c>
      <c r="F425" s="220">
        <v>1041</v>
      </c>
    </row>
    <row r="426" spans="1:6" ht="12.75">
      <c r="A426" s="179"/>
      <c r="B426" s="179"/>
      <c r="C426" s="166">
        <v>4370</v>
      </c>
      <c r="D426" s="167" t="s">
        <v>459</v>
      </c>
      <c r="E426" s="210">
        <v>2060</v>
      </c>
      <c r="F426" s="220">
        <v>2081</v>
      </c>
    </row>
    <row r="427" spans="1:6" ht="12.75">
      <c r="A427" s="179"/>
      <c r="B427" s="179"/>
      <c r="C427" s="166">
        <v>4410</v>
      </c>
      <c r="D427" s="190" t="s">
        <v>430</v>
      </c>
      <c r="E427" s="210">
        <v>11691</v>
      </c>
      <c r="F427" s="220">
        <v>11808</v>
      </c>
    </row>
    <row r="428" spans="1:6" ht="12.75">
      <c r="A428" s="179"/>
      <c r="B428" s="179"/>
      <c r="C428" s="166">
        <v>4430</v>
      </c>
      <c r="D428" s="190" t="s">
        <v>431</v>
      </c>
      <c r="E428" s="210">
        <v>210</v>
      </c>
      <c r="F428" s="220">
        <v>212</v>
      </c>
    </row>
    <row r="429" spans="1:6" ht="12.75">
      <c r="A429" s="179"/>
      <c r="B429" s="179"/>
      <c r="C429" s="166">
        <v>4440</v>
      </c>
      <c r="D429" s="167" t="s">
        <v>462</v>
      </c>
      <c r="E429" s="210">
        <v>11492</v>
      </c>
      <c r="F429" s="220">
        <v>16088</v>
      </c>
    </row>
    <row r="430" spans="1:6" ht="12.75">
      <c r="A430" s="179"/>
      <c r="B430" s="179"/>
      <c r="C430" s="166">
        <v>4700</v>
      </c>
      <c r="D430" s="167" t="s">
        <v>463</v>
      </c>
      <c r="E430" s="210">
        <v>620</v>
      </c>
      <c r="F430" s="220">
        <v>626</v>
      </c>
    </row>
    <row r="431" spans="1:6" ht="15.75" customHeight="1">
      <c r="A431" s="178"/>
      <c r="B431" s="178"/>
      <c r="C431" s="164">
        <v>4740</v>
      </c>
      <c r="D431" s="167" t="s">
        <v>476</v>
      </c>
      <c r="E431" s="150">
        <v>1030</v>
      </c>
      <c r="F431" s="220">
        <v>1040</v>
      </c>
    </row>
    <row r="432" spans="1:6" ht="12.75">
      <c r="A432" s="179"/>
      <c r="B432" s="179"/>
      <c r="C432" s="166">
        <v>4750</v>
      </c>
      <c r="D432" s="167" t="s">
        <v>433</v>
      </c>
      <c r="E432" s="210">
        <v>1030</v>
      </c>
      <c r="F432" s="220">
        <v>1040</v>
      </c>
    </row>
    <row r="433" spans="1:6" ht="12.75" hidden="1">
      <c r="A433" s="177"/>
      <c r="B433" s="177"/>
      <c r="C433" s="172"/>
      <c r="D433" s="181"/>
      <c r="E433" s="151"/>
      <c r="F433" s="220"/>
    </row>
    <row r="434" spans="1:6" ht="12.75" hidden="1">
      <c r="A434" s="179"/>
      <c r="B434" s="179"/>
      <c r="C434" s="166"/>
      <c r="D434" s="167"/>
      <c r="E434" s="210"/>
      <c r="F434" s="220"/>
    </row>
    <row r="435" spans="1:6" ht="12.75">
      <c r="A435" s="177"/>
      <c r="B435" s="177">
        <v>85295</v>
      </c>
      <c r="C435" s="172"/>
      <c r="D435" s="173" t="s">
        <v>236</v>
      </c>
      <c r="E435" s="151">
        <f>SUM(E438:E449)</f>
        <v>852236</v>
      </c>
      <c r="F435" s="245">
        <f>SUM(F438:F449)</f>
        <v>112000</v>
      </c>
    </row>
    <row r="436" spans="1:6" ht="12.75" hidden="1">
      <c r="A436" s="178"/>
      <c r="B436" s="178"/>
      <c r="C436" s="164"/>
      <c r="D436" s="169"/>
      <c r="E436" s="150"/>
      <c r="F436" s="220"/>
    </row>
    <row r="437" spans="1:6" ht="12.75" hidden="1">
      <c r="A437" s="178"/>
      <c r="B437" s="178"/>
      <c r="C437" s="162"/>
      <c r="D437" s="194"/>
      <c r="E437" s="215"/>
      <c r="F437" s="220"/>
    </row>
    <row r="438" spans="1:6" ht="12.75">
      <c r="A438" s="179"/>
      <c r="B438" s="179"/>
      <c r="C438" s="166">
        <v>3110</v>
      </c>
      <c r="D438" s="167" t="s">
        <v>140</v>
      </c>
      <c r="E438" s="210">
        <v>588080</v>
      </c>
      <c r="F438" s="220">
        <v>112000</v>
      </c>
    </row>
    <row r="439" spans="1:6" ht="12.75" hidden="1">
      <c r="A439" s="179"/>
      <c r="B439" s="179"/>
      <c r="C439" s="166"/>
      <c r="D439" s="167"/>
      <c r="E439" s="210"/>
      <c r="F439" s="220"/>
    </row>
    <row r="440" spans="1:6" ht="12.75" hidden="1">
      <c r="A440" s="179"/>
      <c r="B440" s="179"/>
      <c r="C440" s="166"/>
      <c r="D440" s="167"/>
      <c r="E440" s="210"/>
      <c r="F440" s="220"/>
    </row>
    <row r="441" spans="1:6" ht="12.75">
      <c r="A441" s="179"/>
      <c r="B441" s="179"/>
      <c r="C441" s="166">
        <v>4113</v>
      </c>
      <c r="D441" s="190" t="s">
        <v>447</v>
      </c>
      <c r="E441" s="210">
        <v>6291</v>
      </c>
      <c r="F441" s="220"/>
    </row>
    <row r="442" spans="1:6" ht="12.75">
      <c r="A442" s="179"/>
      <c r="B442" s="179"/>
      <c r="C442" s="166">
        <v>4123</v>
      </c>
      <c r="D442" s="190" t="s">
        <v>426</v>
      </c>
      <c r="E442" s="210">
        <v>997</v>
      </c>
      <c r="F442" s="220"/>
    </row>
    <row r="443" spans="1:6" ht="12.75">
      <c r="A443" s="179"/>
      <c r="B443" s="179"/>
      <c r="C443" s="166">
        <v>4173</v>
      </c>
      <c r="D443" s="167" t="s">
        <v>427</v>
      </c>
      <c r="E443" s="210">
        <v>41166</v>
      </c>
      <c r="F443" s="220"/>
    </row>
    <row r="444" spans="1:6" ht="12.75">
      <c r="A444" s="179"/>
      <c r="B444" s="179"/>
      <c r="C444" s="166">
        <v>4213</v>
      </c>
      <c r="D444" s="190" t="s">
        <v>428</v>
      </c>
      <c r="E444" s="210">
        <v>42266</v>
      </c>
      <c r="F444" s="220"/>
    </row>
    <row r="445" spans="1:6" ht="12.75" hidden="1">
      <c r="A445" s="179"/>
      <c r="B445" s="179"/>
      <c r="C445" s="166"/>
      <c r="D445" s="167"/>
      <c r="E445" s="210"/>
      <c r="F445" s="220"/>
    </row>
    <row r="446" spans="1:6" ht="12.75">
      <c r="A446" s="179"/>
      <c r="B446" s="179"/>
      <c r="C446" s="166">
        <v>4303</v>
      </c>
      <c r="D446" s="190" t="s">
        <v>429</v>
      </c>
      <c r="E446" s="210">
        <v>164839</v>
      </c>
      <c r="F446" s="220"/>
    </row>
    <row r="447" spans="1:6" ht="12.75" hidden="1">
      <c r="A447" s="179"/>
      <c r="B447" s="179"/>
      <c r="C447" s="166"/>
      <c r="D447" s="167"/>
      <c r="E447" s="210"/>
      <c r="F447" s="220"/>
    </row>
    <row r="448" spans="1:6" ht="14.25" customHeight="1">
      <c r="A448" s="179"/>
      <c r="B448" s="179"/>
      <c r="C448" s="166">
        <v>4743</v>
      </c>
      <c r="D448" s="167" t="s">
        <v>476</v>
      </c>
      <c r="E448" s="210">
        <v>1943</v>
      </c>
      <c r="F448" s="220"/>
    </row>
    <row r="449" spans="1:6" ht="12.75">
      <c r="A449" s="179"/>
      <c r="B449" s="179"/>
      <c r="C449" s="166">
        <v>4753</v>
      </c>
      <c r="D449" s="167" t="s">
        <v>433</v>
      </c>
      <c r="E449" s="210">
        <v>6654</v>
      </c>
      <c r="F449" s="220"/>
    </row>
    <row r="450" spans="1:6" ht="12.75">
      <c r="A450" s="180">
        <v>853</v>
      </c>
      <c r="B450" s="180"/>
      <c r="C450" s="170"/>
      <c r="D450" s="171" t="s">
        <v>398</v>
      </c>
      <c r="E450" s="152">
        <f>E451</f>
        <v>210340</v>
      </c>
      <c r="F450" s="244">
        <f>F451</f>
        <v>60005</v>
      </c>
    </row>
    <row r="451" spans="1:6" ht="12.75">
      <c r="A451" s="183"/>
      <c r="B451" s="183">
        <v>85395</v>
      </c>
      <c r="C451" s="184"/>
      <c r="D451" s="185" t="s">
        <v>236</v>
      </c>
      <c r="E451" s="212">
        <f>SUM(E452:E469)</f>
        <v>210340</v>
      </c>
      <c r="F451" s="276">
        <f>SUM(F452:F469)</f>
        <v>60005</v>
      </c>
    </row>
    <row r="452" spans="1:6" ht="12.75">
      <c r="A452" s="179"/>
      <c r="B452" s="179"/>
      <c r="C452" s="166">
        <v>4018</v>
      </c>
      <c r="D452" s="167" t="s">
        <v>424</v>
      </c>
      <c r="E452" s="210">
        <v>65624</v>
      </c>
      <c r="F452" s="220">
        <v>48410</v>
      </c>
    </row>
    <row r="453" spans="1:6" ht="12.75">
      <c r="A453" s="179"/>
      <c r="B453" s="179"/>
      <c r="C453" s="166">
        <v>4019</v>
      </c>
      <c r="D453" s="167" t="s">
        <v>424</v>
      </c>
      <c r="E453" s="210">
        <v>3109</v>
      </c>
      <c r="F453" s="220">
        <v>2278</v>
      </c>
    </row>
    <row r="454" spans="1:6" ht="12.75">
      <c r="A454" s="179"/>
      <c r="B454" s="179"/>
      <c r="C454" s="166">
        <v>4118</v>
      </c>
      <c r="D454" s="190" t="s">
        <v>447</v>
      </c>
      <c r="E454" s="210">
        <v>12197</v>
      </c>
      <c r="F454" s="220">
        <v>7712</v>
      </c>
    </row>
    <row r="455" spans="1:6" ht="12.75">
      <c r="A455" s="179"/>
      <c r="B455" s="179"/>
      <c r="C455" s="166">
        <v>4119</v>
      </c>
      <c r="D455" s="190" t="s">
        <v>447</v>
      </c>
      <c r="E455" s="210">
        <v>577</v>
      </c>
      <c r="F455" s="220">
        <v>363</v>
      </c>
    </row>
    <row r="456" spans="1:6" ht="12.75">
      <c r="A456" s="179"/>
      <c r="B456" s="179"/>
      <c r="C456" s="166">
        <v>4128</v>
      </c>
      <c r="D456" s="190" t="s">
        <v>426</v>
      </c>
      <c r="E456" s="210">
        <v>1860</v>
      </c>
      <c r="F456" s="220">
        <v>1186</v>
      </c>
    </row>
    <row r="457" spans="1:6" ht="12.75">
      <c r="A457" s="179"/>
      <c r="B457" s="179"/>
      <c r="C457" s="166">
        <v>4129</v>
      </c>
      <c r="D457" s="190" t="s">
        <v>426</v>
      </c>
      <c r="E457" s="210">
        <v>88</v>
      </c>
      <c r="F457" s="220">
        <v>56</v>
      </c>
    </row>
    <row r="458" spans="1:6" ht="12.75">
      <c r="A458" s="179"/>
      <c r="B458" s="179"/>
      <c r="C458" s="166">
        <v>4178</v>
      </c>
      <c r="D458" s="167" t="s">
        <v>427</v>
      </c>
      <c r="E458" s="210">
        <v>16343</v>
      </c>
      <c r="F458" s="220"/>
    </row>
    <row r="459" spans="1:6" ht="12.75">
      <c r="A459" s="179"/>
      <c r="B459" s="179"/>
      <c r="C459" s="166">
        <v>4179</v>
      </c>
      <c r="D459" s="167" t="s">
        <v>427</v>
      </c>
      <c r="E459" s="210">
        <v>769</v>
      </c>
      <c r="F459" s="220"/>
    </row>
    <row r="460" spans="1:6" ht="12.75">
      <c r="A460" s="179"/>
      <c r="B460" s="179"/>
      <c r="C460" s="166">
        <v>4218</v>
      </c>
      <c r="D460" s="190" t="s">
        <v>428</v>
      </c>
      <c r="E460" s="210">
        <v>6713</v>
      </c>
      <c r="F460" s="220"/>
    </row>
    <row r="461" spans="1:6" ht="12.75">
      <c r="A461" s="179"/>
      <c r="B461" s="179"/>
      <c r="C461" s="166">
        <v>4219</v>
      </c>
      <c r="D461" s="190" t="s">
        <v>428</v>
      </c>
      <c r="E461" s="210">
        <v>319</v>
      </c>
      <c r="F461" s="220"/>
    </row>
    <row r="462" spans="1:6" ht="15" customHeight="1">
      <c r="A462" s="179"/>
      <c r="B462" s="179"/>
      <c r="C462" s="166" t="s">
        <v>514</v>
      </c>
      <c r="D462" s="167" t="s">
        <v>515</v>
      </c>
      <c r="E462" s="210">
        <v>2901</v>
      </c>
      <c r="F462" s="220"/>
    </row>
    <row r="463" spans="1:6" ht="15.75" customHeight="1">
      <c r="A463" s="179"/>
      <c r="B463" s="179"/>
      <c r="C463" s="166" t="s">
        <v>516</v>
      </c>
      <c r="D463" s="167" t="s">
        <v>515</v>
      </c>
      <c r="E463" s="210">
        <v>136</v>
      </c>
      <c r="F463" s="220"/>
    </row>
    <row r="464" spans="1:6" ht="12.75">
      <c r="A464" s="179"/>
      <c r="B464" s="179"/>
      <c r="C464" s="166" t="s">
        <v>517</v>
      </c>
      <c r="D464" s="190" t="s">
        <v>429</v>
      </c>
      <c r="E464" s="210">
        <v>95201</v>
      </c>
      <c r="F464" s="220"/>
    </row>
    <row r="465" spans="1:6" ht="12.75">
      <c r="A465" s="179"/>
      <c r="B465" s="179"/>
      <c r="C465" s="166">
        <v>4309</v>
      </c>
      <c r="D465" s="190" t="s">
        <v>429</v>
      </c>
      <c r="E465" s="210">
        <v>4480</v>
      </c>
      <c r="F465" s="220"/>
    </row>
    <row r="466" spans="1:6" ht="12.75" hidden="1">
      <c r="A466" s="179"/>
      <c r="B466" s="179"/>
      <c r="C466" s="166"/>
      <c r="D466" s="167"/>
      <c r="E466" s="210"/>
      <c r="F466" s="220"/>
    </row>
    <row r="467" spans="1:6" ht="12.75" hidden="1">
      <c r="A467" s="179"/>
      <c r="B467" s="179"/>
      <c r="C467" s="166"/>
      <c r="D467" s="167"/>
      <c r="E467" s="210"/>
      <c r="F467" s="220"/>
    </row>
    <row r="468" spans="1:6" ht="12.75">
      <c r="A468" s="179"/>
      <c r="B468" s="179"/>
      <c r="C468" s="166">
        <v>4758</v>
      </c>
      <c r="D468" s="167" t="s">
        <v>433</v>
      </c>
      <c r="E468" s="210">
        <v>22</v>
      </c>
      <c r="F468" s="220"/>
    </row>
    <row r="469" spans="1:6" ht="12.75">
      <c r="A469" s="179"/>
      <c r="B469" s="179"/>
      <c r="C469" s="166">
        <v>4759</v>
      </c>
      <c r="D469" s="167" t="s">
        <v>433</v>
      </c>
      <c r="E469" s="210">
        <v>1</v>
      </c>
      <c r="F469" s="220"/>
    </row>
    <row r="470" spans="1:6" ht="12.75" hidden="1">
      <c r="A470" s="179"/>
      <c r="B470" s="179"/>
      <c r="C470" s="166"/>
      <c r="D470" s="167"/>
      <c r="E470" s="210"/>
      <c r="F470" s="220"/>
    </row>
    <row r="471" spans="1:6" ht="12.75">
      <c r="A471" s="180">
        <v>854</v>
      </c>
      <c r="B471" s="180"/>
      <c r="C471" s="170"/>
      <c r="D471" s="171" t="s">
        <v>518</v>
      </c>
      <c r="E471" s="152">
        <f>E472+E509+E498</f>
        <v>597181</v>
      </c>
      <c r="F471" s="244">
        <f>F472+F509+F498</f>
        <v>162098</v>
      </c>
    </row>
    <row r="472" spans="1:6" ht="12.75">
      <c r="A472" s="177"/>
      <c r="B472" s="177">
        <v>85401</v>
      </c>
      <c r="C472" s="172"/>
      <c r="D472" s="173" t="s">
        <v>519</v>
      </c>
      <c r="E472" s="151">
        <f>E473+E474+E475+E476+E477+E478+E479+E481+E482+E483+E484+E485+E480</f>
        <v>154772</v>
      </c>
      <c r="F472" s="245">
        <f>F473+F474+F475+F476+F477+F478+F479+F481+F482+F483+F484+F485+F480</f>
        <v>162098</v>
      </c>
    </row>
    <row r="473" spans="1:6" ht="12.75">
      <c r="A473" s="179"/>
      <c r="B473" s="179"/>
      <c r="C473" s="166">
        <v>3020</v>
      </c>
      <c r="D473" s="167" t="s">
        <v>454</v>
      </c>
      <c r="E473" s="210">
        <v>11290</v>
      </c>
      <c r="F473" s="220">
        <v>10938</v>
      </c>
    </row>
    <row r="474" spans="1:6" ht="12.75">
      <c r="A474" s="179"/>
      <c r="B474" s="179"/>
      <c r="C474" s="166">
        <v>4010</v>
      </c>
      <c r="D474" s="167" t="s">
        <v>424</v>
      </c>
      <c r="E474" s="210">
        <v>100892</v>
      </c>
      <c r="F474" s="220">
        <v>107294</v>
      </c>
    </row>
    <row r="475" spans="1:6" ht="12.75">
      <c r="A475" s="179"/>
      <c r="B475" s="179"/>
      <c r="C475" s="166">
        <v>4040</v>
      </c>
      <c r="D475" s="167" t="s">
        <v>446</v>
      </c>
      <c r="E475" s="210">
        <v>6257</v>
      </c>
      <c r="F475" s="220">
        <v>8576</v>
      </c>
    </row>
    <row r="476" spans="1:6" ht="12.75">
      <c r="A476" s="179"/>
      <c r="B476" s="179"/>
      <c r="C476" s="166">
        <v>4110</v>
      </c>
      <c r="D476" s="167" t="s">
        <v>447</v>
      </c>
      <c r="E476" s="210">
        <v>18311</v>
      </c>
      <c r="F476" s="220">
        <v>19262</v>
      </c>
    </row>
    <row r="477" spans="1:6" ht="12.75">
      <c r="A477" s="179"/>
      <c r="B477" s="179"/>
      <c r="C477" s="166">
        <v>4120</v>
      </c>
      <c r="D477" s="167" t="s">
        <v>426</v>
      </c>
      <c r="E477" s="210">
        <v>2902</v>
      </c>
      <c r="F477" s="220">
        <v>3106</v>
      </c>
    </row>
    <row r="478" spans="1:6" ht="12.75">
      <c r="A478" s="179"/>
      <c r="B478" s="179"/>
      <c r="C478" s="166">
        <v>4210</v>
      </c>
      <c r="D478" s="167" t="s">
        <v>428</v>
      </c>
      <c r="E478" s="210">
        <v>2500</v>
      </c>
      <c r="F478" s="220">
        <v>1500</v>
      </c>
    </row>
    <row r="479" spans="1:6" ht="12.75">
      <c r="A479" s="179"/>
      <c r="B479" s="179"/>
      <c r="C479" s="166">
        <v>4240</v>
      </c>
      <c r="D479" s="167" t="s">
        <v>488</v>
      </c>
      <c r="E479" s="210">
        <v>3000</v>
      </c>
      <c r="F479" s="220">
        <v>1500</v>
      </c>
    </row>
    <row r="480" spans="1:6" ht="12.75" hidden="1">
      <c r="A480" s="179"/>
      <c r="B480" s="179"/>
      <c r="C480" s="166"/>
      <c r="D480" s="167"/>
      <c r="E480" s="210"/>
      <c r="F480" s="220"/>
    </row>
    <row r="481" spans="1:6" ht="12.75">
      <c r="A481" s="179"/>
      <c r="B481" s="179"/>
      <c r="C481" s="166">
        <v>4270</v>
      </c>
      <c r="D481" s="167" t="s">
        <v>435</v>
      </c>
      <c r="E481" s="210">
        <v>900</v>
      </c>
      <c r="F481" s="220">
        <v>800</v>
      </c>
    </row>
    <row r="482" spans="1:6" ht="12.75">
      <c r="A482" s="179"/>
      <c r="B482" s="179"/>
      <c r="C482" s="166">
        <v>4300</v>
      </c>
      <c r="D482" s="167" t="s">
        <v>429</v>
      </c>
      <c r="E482" s="210">
        <v>500</v>
      </c>
      <c r="F482" s="220">
        <v>500</v>
      </c>
    </row>
    <row r="483" spans="1:6" ht="12.75">
      <c r="A483" s="179"/>
      <c r="B483" s="179"/>
      <c r="C483" s="166">
        <v>4410</v>
      </c>
      <c r="D483" s="167" t="s">
        <v>430</v>
      </c>
      <c r="E483" s="210">
        <v>300</v>
      </c>
      <c r="F483" s="220">
        <v>300</v>
      </c>
    </row>
    <row r="484" spans="1:6" ht="12.75">
      <c r="A484" s="179"/>
      <c r="B484" s="179"/>
      <c r="C484" s="166">
        <v>4440</v>
      </c>
      <c r="D484" s="167" t="s">
        <v>490</v>
      </c>
      <c r="E484" s="210">
        <v>7320</v>
      </c>
      <c r="F484" s="220">
        <v>7722</v>
      </c>
    </row>
    <row r="485" spans="1:6" ht="12.75">
      <c r="A485" s="179"/>
      <c r="B485" s="179"/>
      <c r="C485" s="166">
        <v>4700</v>
      </c>
      <c r="D485" s="167" t="s">
        <v>463</v>
      </c>
      <c r="E485" s="210">
        <v>600</v>
      </c>
      <c r="F485" s="220">
        <v>600</v>
      </c>
    </row>
    <row r="486" spans="1:6" ht="12.75" hidden="1">
      <c r="A486" s="179"/>
      <c r="B486" s="177"/>
      <c r="C486" s="172"/>
      <c r="D486" s="181"/>
      <c r="E486" s="151"/>
      <c r="F486" s="220"/>
    </row>
    <row r="487" spans="1:6" ht="12.75" hidden="1">
      <c r="A487" s="179"/>
      <c r="B487" s="179"/>
      <c r="C487" s="166"/>
      <c r="D487" s="167"/>
      <c r="E487" s="210"/>
      <c r="F487" s="220"/>
    </row>
    <row r="488" spans="1:6" ht="12.75" hidden="1">
      <c r="A488" s="179"/>
      <c r="B488" s="179"/>
      <c r="C488" s="166"/>
      <c r="D488" s="167"/>
      <c r="E488" s="210"/>
      <c r="F488" s="220"/>
    </row>
    <row r="489" spans="1:6" ht="12.75" hidden="1">
      <c r="A489" s="179"/>
      <c r="B489" s="179"/>
      <c r="C489" s="166"/>
      <c r="D489" s="167"/>
      <c r="E489" s="210"/>
      <c r="F489" s="220"/>
    </row>
    <row r="490" spans="1:6" ht="12.75" hidden="1">
      <c r="A490" s="179"/>
      <c r="B490" s="179"/>
      <c r="C490" s="166"/>
      <c r="D490" s="167"/>
      <c r="E490" s="210"/>
      <c r="F490" s="220"/>
    </row>
    <row r="491" spans="1:6" ht="12.75" hidden="1">
      <c r="A491" s="179"/>
      <c r="B491" s="179"/>
      <c r="C491" s="166"/>
      <c r="D491" s="167"/>
      <c r="E491" s="210"/>
      <c r="F491" s="220"/>
    </row>
    <row r="492" spans="1:6" ht="12.75" hidden="1">
      <c r="A492" s="179"/>
      <c r="B492" s="179"/>
      <c r="C492" s="166"/>
      <c r="D492" s="167"/>
      <c r="E492" s="210"/>
      <c r="F492" s="220"/>
    </row>
    <row r="493" spans="1:6" ht="12.75" hidden="1">
      <c r="A493" s="179"/>
      <c r="B493" s="179"/>
      <c r="C493" s="166"/>
      <c r="D493" s="167"/>
      <c r="E493" s="210"/>
      <c r="F493" s="220"/>
    </row>
    <row r="494" spans="1:6" ht="12.75" hidden="1">
      <c r="A494" s="179"/>
      <c r="B494" s="179"/>
      <c r="C494" s="166"/>
      <c r="D494" s="167"/>
      <c r="E494" s="210"/>
      <c r="F494" s="220"/>
    </row>
    <row r="495" spans="1:6" ht="12.75" hidden="1">
      <c r="A495" s="179"/>
      <c r="B495" s="179"/>
      <c r="C495" s="166"/>
      <c r="D495" s="167"/>
      <c r="E495" s="210"/>
      <c r="F495" s="220"/>
    </row>
    <row r="496" spans="1:6" ht="12.75" hidden="1">
      <c r="A496" s="179"/>
      <c r="B496" s="179"/>
      <c r="C496" s="166"/>
      <c r="D496" s="167"/>
      <c r="E496" s="210"/>
      <c r="F496" s="220"/>
    </row>
    <row r="497" spans="1:6" ht="12.75" hidden="1">
      <c r="A497" s="179"/>
      <c r="B497" s="179"/>
      <c r="C497" s="166"/>
      <c r="D497" s="167"/>
      <c r="E497" s="274"/>
      <c r="F497" s="229"/>
    </row>
    <row r="498" spans="1:6" ht="12.75">
      <c r="A498" s="177"/>
      <c r="B498" s="177">
        <v>85415</v>
      </c>
      <c r="C498" s="172"/>
      <c r="D498" s="175" t="s">
        <v>406</v>
      </c>
      <c r="E498" s="245">
        <f>E499+E500</f>
        <v>441400</v>
      </c>
      <c r="F498" s="245">
        <f>F499+F500</f>
        <v>0</v>
      </c>
    </row>
    <row r="499" spans="1:6" ht="12.75">
      <c r="A499" s="179"/>
      <c r="B499" s="179"/>
      <c r="C499" s="166">
        <v>3240</v>
      </c>
      <c r="D499" s="167" t="s">
        <v>520</v>
      </c>
      <c r="E499" s="272">
        <v>391968</v>
      </c>
      <c r="F499" s="273"/>
    </row>
    <row r="500" spans="1:6" ht="12.75">
      <c r="A500" s="179"/>
      <c r="B500" s="179"/>
      <c r="C500" s="166">
        <v>3260</v>
      </c>
      <c r="D500" s="167" t="s">
        <v>521</v>
      </c>
      <c r="E500" s="210">
        <v>49432</v>
      </c>
      <c r="F500" s="220"/>
    </row>
    <row r="501" spans="1:6" ht="12.75" hidden="1">
      <c r="A501" s="179"/>
      <c r="B501" s="179"/>
      <c r="C501" s="166"/>
      <c r="D501" s="167"/>
      <c r="E501" s="210"/>
      <c r="F501" s="220"/>
    </row>
    <row r="502" spans="1:6" ht="12.75" hidden="1">
      <c r="A502" s="179"/>
      <c r="B502" s="179"/>
      <c r="C502" s="166"/>
      <c r="D502" s="167"/>
      <c r="E502" s="210"/>
      <c r="F502" s="220"/>
    </row>
    <row r="503" spans="1:6" ht="12.75" hidden="1">
      <c r="A503" s="179"/>
      <c r="B503" s="179"/>
      <c r="C503" s="166"/>
      <c r="D503" s="167"/>
      <c r="E503" s="210"/>
      <c r="F503" s="220"/>
    </row>
    <row r="504" spans="1:6" ht="12.75" hidden="1">
      <c r="A504" s="179"/>
      <c r="B504" s="179"/>
      <c r="C504" s="166"/>
      <c r="D504" s="167"/>
      <c r="E504" s="210"/>
      <c r="F504" s="220"/>
    </row>
    <row r="505" spans="1:6" ht="12.75" hidden="1">
      <c r="A505" s="179"/>
      <c r="B505" s="179"/>
      <c r="C505" s="166"/>
      <c r="D505" s="167"/>
      <c r="E505" s="210"/>
      <c r="F505" s="220"/>
    </row>
    <row r="506" spans="1:6" ht="12.75" hidden="1">
      <c r="A506" s="179"/>
      <c r="B506" s="179"/>
      <c r="C506" s="166"/>
      <c r="D506" s="167"/>
      <c r="E506" s="210"/>
      <c r="F506" s="220"/>
    </row>
    <row r="507" spans="1:6" ht="12.75" hidden="1">
      <c r="A507" s="179"/>
      <c r="B507" s="179"/>
      <c r="C507" s="166"/>
      <c r="D507" s="167"/>
      <c r="E507" s="210"/>
      <c r="F507" s="220"/>
    </row>
    <row r="508" spans="1:6" ht="12.75" hidden="1">
      <c r="A508" s="179"/>
      <c r="B508" s="179"/>
      <c r="C508" s="166"/>
      <c r="D508" s="167"/>
      <c r="E508" s="274"/>
      <c r="F508" s="229"/>
    </row>
    <row r="509" spans="1:6" ht="12.75">
      <c r="A509" s="177"/>
      <c r="B509" s="177">
        <v>85446</v>
      </c>
      <c r="C509" s="172"/>
      <c r="D509" s="175" t="s">
        <v>522</v>
      </c>
      <c r="E509" s="245">
        <f>E510</f>
        <v>1009</v>
      </c>
      <c r="F509" s="245">
        <f>F510</f>
        <v>0</v>
      </c>
    </row>
    <row r="510" spans="1:6" ht="12.75">
      <c r="A510" s="179"/>
      <c r="B510" s="179"/>
      <c r="C510" s="166">
        <v>4300</v>
      </c>
      <c r="D510" s="167" t="s">
        <v>523</v>
      </c>
      <c r="E510" s="277">
        <v>1009</v>
      </c>
      <c r="F510" s="278"/>
    </row>
    <row r="511" spans="1:6" ht="12.75">
      <c r="A511" s="180">
        <v>900</v>
      </c>
      <c r="B511" s="180"/>
      <c r="C511" s="170"/>
      <c r="D511" s="132" t="s">
        <v>408</v>
      </c>
      <c r="E511" s="244">
        <f>E512+E518+E524+E529+E536+E534+E516+E527</f>
        <v>251095</v>
      </c>
      <c r="F511" s="244">
        <f>F512+F518+F524+F529+F536+F534+F516+F527</f>
        <v>659995</v>
      </c>
    </row>
    <row r="512" spans="1:6" ht="12.75" hidden="1">
      <c r="A512" s="177"/>
      <c r="B512" s="177"/>
      <c r="C512" s="172"/>
      <c r="D512" s="173"/>
      <c r="E512" s="230"/>
      <c r="F512" s="273"/>
    </row>
    <row r="513" spans="1:6" ht="12.75" hidden="1">
      <c r="A513" s="177"/>
      <c r="B513" s="177"/>
      <c r="C513" s="172"/>
      <c r="D513" s="181"/>
      <c r="E513" s="151"/>
      <c r="F513" s="220"/>
    </row>
    <row r="514" spans="1:6" ht="12.75" hidden="1">
      <c r="A514" s="177"/>
      <c r="B514" s="177"/>
      <c r="C514" s="172"/>
      <c r="D514" s="181"/>
      <c r="E514" s="151"/>
      <c r="F514" s="220"/>
    </row>
    <row r="515" spans="1:6" ht="12.75" hidden="1">
      <c r="A515" s="177"/>
      <c r="B515" s="177"/>
      <c r="C515" s="172"/>
      <c r="D515" s="181"/>
      <c r="E515" s="151"/>
      <c r="F515" s="220"/>
    </row>
    <row r="516" spans="1:6" ht="12.75" hidden="1">
      <c r="A516" s="177"/>
      <c r="B516" s="177"/>
      <c r="C516" s="172"/>
      <c r="D516" s="173"/>
      <c r="E516" s="151"/>
      <c r="F516" s="220"/>
    </row>
    <row r="517" spans="1:6" ht="12.75" hidden="1">
      <c r="A517" s="179"/>
      <c r="B517" s="179"/>
      <c r="C517" s="166"/>
      <c r="D517" s="167"/>
      <c r="E517" s="210"/>
      <c r="F517" s="220"/>
    </row>
    <row r="518" spans="1:6" ht="12.75">
      <c r="A518" s="177"/>
      <c r="B518" s="177">
        <v>90003</v>
      </c>
      <c r="C518" s="172"/>
      <c r="D518" s="173" t="s">
        <v>524</v>
      </c>
      <c r="E518" s="151">
        <f>SUM(E519:E523)</f>
        <v>24385</v>
      </c>
      <c r="F518" s="245">
        <f>SUM(F519:F523)</f>
        <v>436100</v>
      </c>
    </row>
    <row r="519" spans="1:6" ht="12.75">
      <c r="A519" s="179"/>
      <c r="B519" s="179"/>
      <c r="C519" s="166">
        <v>4210</v>
      </c>
      <c r="D519" s="167" t="s">
        <v>428</v>
      </c>
      <c r="E519" s="210">
        <v>100</v>
      </c>
      <c r="F519" s="220">
        <v>200</v>
      </c>
    </row>
    <row r="520" spans="1:6" ht="12.75">
      <c r="A520" s="179"/>
      <c r="B520" s="179"/>
      <c r="C520" s="166">
        <v>4300</v>
      </c>
      <c r="D520" s="167" t="s">
        <v>429</v>
      </c>
      <c r="E520" s="210">
        <v>14285</v>
      </c>
      <c r="F520" s="220">
        <v>16100</v>
      </c>
    </row>
    <row r="521" spans="1:6" ht="12.75">
      <c r="A521" s="179"/>
      <c r="B521" s="179"/>
      <c r="C521" s="166" t="s">
        <v>525</v>
      </c>
      <c r="D521" s="167" t="s">
        <v>417</v>
      </c>
      <c r="E521" s="210">
        <v>5000</v>
      </c>
      <c r="F521" s="220">
        <v>5000</v>
      </c>
    </row>
    <row r="522" spans="1:6" ht="12.75">
      <c r="A522" s="179"/>
      <c r="B522" s="179"/>
      <c r="C522" s="166" t="s">
        <v>491</v>
      </c>
      <c r="D522" s="167" t="s">
        <v>417</v>
      </c>
      <c r="E522" s="210"/>
      <c r="F522" s="220">
        <v>255000</v>
      </c>
    </row>
    <row r="523" spans="1:6" ht="12.75">
      <c r="A523" s="179"/>
      <c r="B523" s="179"/>
      <c r="C523" s="166" t="s">
        <v>492</v>
      </c>
      <c r="D523" s="167" t="s">
        <v>417</v>
      </c>
      <c r="E523" s="210">
        <v>5000</v>
      </c>
      <c r="F523" s="220">
        <v>159800</v>
      </c>
    </row>
    <row r="524" spans="1:6" ht="12.75">
      <c r="A524" s="177"/>
      <c r="B524" s="177">
        <v>90004</v>
      </c>
      <c r="C524" s="172"/>
      <c r="D524" s="173" t="s">
        <v>526</v>
      </c>
      <c r="E524" s="151">
        <f>E525+E526</f>
        <v>8320</v>
      </c>
      <c r="F524" s="245">
        <f>F525+F526</f>
        <v>8403</v>
      </c>
    </row>
    <row r="525" spans="1:6" ht="12.75">
      <c r="A525" s="179"/>
      <c r="B525" s="179"/>
      <c r="C525" s="166">
        <v>4210</v>
      </c>
      <c r="D525" s="167" t="s">
        <v>428</v>
      </c>
      <c r="E525" s="210">
        <v>5200</v>
      </c>
      <c r="F525" s="220">
        <v>5252</v>
      </c>
    </row>
    <row r="526" spans="1:6" ht="12.75">
      <c r="A526" s="179"/>
      <c r="B526" s="179"/>
      <c r="C526" s="166">
        <v>4300</v>
      </c>
      <c r="D526" s="167" t="s">
        <v>429</v>
      </c>
      <c r="E526" s="210">
        <v>3120</v>
      </c>
      <c r="F526" s="220">
        <v>3151</v>
      </c>
    </row>
    <row r="527" spans="1:6" ht="12.75">
      <c r="A527" s="177"/>
      <c r="B527" s="177">
        <v>90008</v>
      </c>
      <c r="C527" s="172"/>
      <c r="D527" s="173" t="s">
        <v>527</v>
      </c>
      <c r="E527" s="151">
        <f>E528</f>
        <v>9280</v>
      </c>
      <c r="F527" s="245">
        <f>F528</f>
        <v>0</v>
      </c>
    </row>
    <row r="528" spans="1:6" ht="12.75">
      <c r="A528" s="179"/>
      <c r="B528" s="179"/>
      <c r="C528" s="166">
        <v>4300</v>
      </c>
      <c r="D528" s="167" t="s">
        <v>429</v>
      </c>
      <c r="E528" s="210">
        <v>9280</v>
      </c>
      <c r="F528" s="220"/>
    </row>
    <row r="529" spans="1:6" ht="12.75">
      <c r="A529" s="177"/>
      <c r="B529" s="177">
        <v>90015</v>
      </c>
      <c r="C529" s="172"/>
      <c r="D529" s="173" t="s">
        <v>528</v>
      </c>
      <c r="E529" s="151">
        <f>E530+E531+E532+E533</f>
        <v>138110</v>
      </c>
      <c r="F529" s="245">
        <f>F530+F531+F532+F533</f>
        <v>143492</v>
      </c>
    </row>
    <row r="530" spans="1:6" ht="12.75">
      <c r="A530" s="179"/>
      <c r="B530" s="179"/>
      <c r="C530" s="166">
        <v>4210</v>
      </c>
      <c r="D530" s="167" t="s">
        <v>428</v>
      </c>
      <c r="E530" s="210">
        <v>1600</v>
      </c>
      <c r="F530" s="220">
        <v>1616</v>
      </c>
    </row>
    <row r="531" spans="1:6" ht="12.75">
      <c r="A531" s="179"/>
      <c r="B531" s="179"/>
      <c r="C531" s="166">
        <v>4260</v>
      </c>
      <c r="D531" s="167" t="s">
        <v>437</v>
      </c>
      <c r="E531" s="210">
        <v>91360</v>
      </c>
      <c r="F531" s="220">
        <v>96274</v>
      </c>
    </row>
    <row r="532" spans="1:6" ht="12.75">
      <c r="A532" s="179"/>
      <c r="B532" s="179"/>
      <c r="C532" s="166">
        <v>4270</v>
      </c>
      <c r="D532" s="167" t="s">
        <v>435</v>
      </c>
      <c r="E532" s="210">
        <v>44450</v>
      </c>
      <c r="F532" s="220">
        <v>44895</v>
      </c>
    </row>
    <row r="533" spans="1:6" ht="12.75">
      <c r="A533" s="179"/>
      <c r="B533" s="179"/>
      <c r="C533" s="166">
        <v>4300</v>
      </c>
      <c r="D533" s="167" t="s">
        <v>429</v>
      </c>
      <c r="E533" s="274">
        <v>700</v>
      </c>
      <c r="F533" s="229">
        <v>707</v>
      </c>
    </row>
    <row r="534" spans="1:6" ht="18" customHeight="1">
      <c r="A534" s="177"/>
      <c r="B534" s="177">
        <v>90019</v>
      </c>
      <c r="C534" s="172"/>
      <c r="D534" s="175" t="s">
        <v>529</v>
      </c>
      <c r="E534" s="245">
        <f>E535</f>
        <v>11000</v>
      </c>
      <c r="F534" s="245">
        <f>F535</f>
        <v>12000</v>
      </c>
    </row>
    <row r="535" spans="1:6" ht="12.75">
      <c r="A535" s="179"/>
      <c r="B535" s="179"/>
      <c r="C535" s="166">
        <v>4430</v>
      </c>
      <c r="D535" s="167" t="s">
        <v>431</v>
      </c>
      <c r="E535" s="277">
        <v>11000</v>
      </c>
      <c r="F535" s="278">
        <v>12000</v>
      </c>
    </row>
    <row r="536" spans="1:6" ht="12.75">
      <c r="A536" s="177"/>
      <c r="B536" s="177">
        <v>90095</v>
      </c>
      <c r="C536" s="172"/>
      <c r="D536" s="175" t="s">
        <v>236</v>
      </c>
      <c r="E536" s="245">
        <f>E537</f>
        <v>60000</v>
      </c>
      <c r="F536" s="245">
        <f>F537</f>
        <v>60000</v>
      </c>
    </row>
    <row r="537" spans="1:6" ht="12.75">
      <c r="A537" s="179"/>
      <c r="B537" s="179"/>
      <c r="C537" s="166">
        <v>4300</v>
      </c>
      <c r="D537" s="167" t="s">
        <v>429</v>
      </c>
      <c r="E537" s="272">
        <v>60000</v>
      </c>
      <c r="F537" s="273">
        <v>60000</v>
      </c>
    </row>
    <row r="538" spans="1:6" ht="12.75">
      <c r="A538" s="180">
        <v>921</v>
      </c>
      <c r="B538" s="180"/>
      <c r="C538" s="170"/>
      <c r="D538" s="171" t="s">
        <v>530</v>
      </c>
      <c r="E538" s="152">
        <f>E539+E547+E554+E549</f>
        <v>667033</v>
      </c>
      <c r="F538" s="244">
        <f>F539+F547+F554+F549</f>
        <v>1341699</v>
      </c>
    </row>
    <row r="539" spans="1:6" ht="12.75">
      <c r="A539" s="177"/>
      <c r="B539" s="177">
        <v>92109</v>
      </c>
      <c r="C539" s="172"/>
      <c r="D539" s="181" t="s">
        <v>412</v>
      </c>
      <c r="E539" s="151">
        <f>E540+E543+E545+E544+E546</f>
        <v>195905</v>
      </c>
      <c r="F539" s="245">
        <f>F540+F543+F545+F544+F546</f>
        <v>904421</v>
      </c>
    </row>
    <row r="540" spans="1:6" ht="12.75">
      <c r="A540" s="179"/>
      <c r="B540" s="179"/>
      <c r="C540" s="166">
        <v>2480</v>
      </c>
      <c r="D540" s="167" t="s">
        <v>531</v>
      </c>
      <c r="E540" s="210">
        <v>163905</v>
      </c>
      <c r="F540" s="220">
        <v>173421</v>
      </c>
    </row>
    <row r="541" spans="1:6" ht="12.75" hidden="1">
      <c r="A541" s="179"/>
      <c r="B541" s="179"/>
      <c r="C541" s="166"/>
      <c r="D541" s="167"/>
      <c r="E541" s="210"/>
      <c r="F541" s="220"/>
    </row>
    <row r="542" spans="1:6" ht="12.75" hidden="1">
      <c r="A542" s="179"/>
      <c r="B542" s="179"/>
      <c r="C542" s="166"/>
      <c r="D542" s="167"/>
      <c r="E542" s="210"/>
      <c r="F542" s="220"/>
    </row>
    <row r="543" spans="1:6" ht="12.75" hidden="1">
      <c r="A543" s="179"/>
      <c r="B543" s="179"/>
      <c r="C543" s="166"/>
      <c r="D543" s="167"/>
      <c r="E543" s="210"/>
      <c r="F543" s="220"/>
    </row>
    <row r="544" spans="1:6" ht="12.75" hidden="1">
      <c r="A544" s="179"/>
      <c r="B544" s="179"/>
      <c r="C544" s="166"/>
      <c r="D544" s="167"/>
      <c r="E544" s="210"/>
      <c r="F544" s="220"/>
    </row>
    <row r="545" spans="1:6" ht="12.75" hidden="1">
      <c r="A545" s="179"/>
      <c r="B545" s="179"/>
      <c r="C545" s="166"/>
      <c r="D545" s="167"/>
      <c r="E545" s="210"/>
      <c r="F545" s="220"/>
    </row>
    <row r="546" spans="1:6" ht="12.75">
      <c r="A546" s="179"/>
      <c r="B546" s="179"/>
      <c r="C546" s="166">
        <v>6050</v>
      </c>
      <c r="D546" s="167" t="s">
        <v>417</v>
      </c>
      <c r="E546" s="274">
        <v>32000</v>
      </c>
      <c r="F546" s="229">
        <v>731000</v>
      </c>
    </row>
    <row r="547" spans="1:6" ht="12.75">
      <c r="A547" s="292"/>
      <c r="B547" s="292">
        <v>92116</v>
      </c>
      <c r="C547" s="293"/>
      <c r="D547" s="294" t="s">
        <v>413</v>
      </c>
      <c r="E547" s="283">
        <f>E548</f>
        <v>360489</v>
      </c>
      <c r="F547" s="283">
        <f>F548</f>
        <v>361462</v>
      </c>
    </row>
    <row r="548" spans="1:6" ht="12.75">
      <c r="A548" s="299"/>
      <c r="B548" s="299"/>
      <c r="C548" s="300">
        <v>2480</v>
      </c>
      <c r="D548" s="301" t="s">
        <v>532</v>
      </c>
      <c r="E548" s="284">
        <v>360489</v>
      </c>
      <c r="F548" s="220">
        <v>361462</v>
      </c>
    </row>
    <row r="549" spans="1:6" ht="12.75">
      <c r="A549" s="295"/>
      <c r="B549" s="295">
        <v>92120</v>
      </c>
      <c r="C549" s="296"/>
      <c r="D549" s="297" t="s">
        <v>533</v>
      </c>
      <c r="E549" s="298">
        <f>E551+E550</f>
        <v>56000</v>
      </c>
      <c r="F549" s="298">
        <f>F551+F550</f>
        <v>58000</v>
      </c>
    </row>
    <row r="550" spans="1:6" ht="24">
      <c r="A550" s="177"/>
      <c r="B550" s="177"/>
      <c r="C550" s="164" t="s">
        <v>534</v>
      </c>
      <c r="D550" s="165" t="s">
        <v>535</v>
      </c>
      <c r="E550" s="275">
        <v>15000</v>
      </c>
      <c r="F550" s="273">
        <v>16000</v>
      </c>
    </row>
    <row r="551" spans="1:6" ht="24">
      <c r="A551" s="177"/>
      <c r="B551" s="177"/>
      <c r="C551" s="164">
        <v>2830</v>
      </c>
      <c r="D551" s="165" t="s">
        <v>536</v>
      </c>
      <c r="E551" s="150">
        <v>41000</v>
      </c>
      <c r="F551" s="220">
        <v>42000</v>
      </c>
    </row>
    <row r="552" spans="1:6" ht="12.75" hidden="1">
      <c r="A552" s="177"/>
      <c r="B552" s="177"/>
      <c r="C552" s="164"/>
      <c r="D552" s="165"/>
      <c r="E552" s="150"/>
      <c r="F552" s="220"/>
    </row>
    <row r="553" spans="1:6" ht="12.75" hidden="1">
      <c r="A553" s="179"/>
      <c r="B553" s="179"/>
      <c r="C553" s="166"/>
      <c r="D553" s="167"/>
      <c r="E553" s="274"/>
      <c r="F553" s="229"/>
    </row>
    <row r="554" spans="1:6" ht="12.75">
      <c r="A554" s="177"/>
      <c r="B554" s="177">
        <v>92195</v>
      </c>
      <c r="C554" s="172"/>
      <c r="D554" s="175" t="s">
        <v>236</v>
      </c>
      <c r="E554" s="245">
        <f>SUM(E555:E562)</f>
        <v>54639</v>
      </c>
      <c r="F554" s="245">
        <f>SUM(F555:F562)</f>
        <v>17816</v>
      </c>
    </row>
    <row r="555" spans="1:6" ht="12.75" hidden="1">
      <c r="A555" s="179"/>
      <c r="B555" s="179"/>
      <c r="C555" s="166"/>
      <c r="D555" s="167"/>
      <c r="E555" s="272"/>
      <c r="F555" s="273"/>
    </row>
    <row r="556" spans="1:6" ht="12.75" hidden="1">
      <c r="A556" s="179"/>
      <c r="B556" s="179"/>
      <c r="C556" s="166"/>
      <c r="D556" s="167"/>
      <c r="E556" s="210"/>
      <c r="F556" s="220"/>
    </row>
    <row r="557" spans="1:6" ht="12.75">
      <c r="A557" s="179"/>
      <c r="B557" s="179"/>
      <c r="C557" s="166">
        <v>4170</v>
      </c>
      <c r="D557" s="167" t="s">
        <v>427</v>
      </c>
      <c r="E557" s="210">
        <v>1800</v>
      </c>
      <c r="F557" s="220">
        <v>1818</v>
      </c>
    </row>
    <row r="558" spans="1:6" ht="12.75">
      <c r="A558" s="179"/>
      <c r="B558" s="179"/>
      <c r="C558" s="166">
        <v>4210</v>
      </c>
      <c r="D558" s="190" t="s">
        <v>428</v>
      </c>
      <c r="E558" s="210">
        <v>15839</v>
      </c>
      <c r="F558" s="220">
        <v>8928</v>
      </c>
    </row>
    <row r="559" spans="1:6" ht="12.75">
      <c r="A559" s="179"/>
      <c r="B559" s="179"/>
      <c r="C559" s="166">
        <v>4300</v>
      </c>
      <c r="D559" s="190" t="s">
        <v>429</v>
      </c>
      <c r="E559" s="210">
        <v>36700</v>
      </c>
      <c r="F559" s="220">
        <v>6767</v>
      </c>
    </row>
    <row r="560" spans="1:6" ht="12.75">
      <c r="A560" s="179"/>
      <c r="B560" s="179"/>
      <c r="C560" s="166">
        <v>4410</v>
      </c>
      <c r="D560" s="167" t="s">
        <v>430</v>
      </c>
      <c r="E560" s="210">
        <v>100</v>
      </c>
      <c r="F560" s="220">
        <v>101</v>
      </c>
    </row>
    <row r="561" spans="1:6" ht="12.75">
      <c r="A561" s="179"/>
      <c r="B561" s="179"/>
      <c r="C561" s="166">
        <v>4430</v>
      </c>
      <c r="D561" s="190" t="s">
        <v>431</v>
      </c>
      <c r="E561" s="210">
        <v>100</v>
      </c>
      <c r="F561" s="220">
        <v>101</v>
      </c>
    </row>
    <row r="562" spans="1:6" ht="12.75">
      <c r="A562" s="179"/>
      <c r="B562" s="179"/>
      <c r="C562" s="166">
        <v>4750</v>
      </c>
      <c r="D562" s="167" t="s">
        <v>433</v>
      </c>
      <c r="E562" s="274">
        <v>100</v>
      </c>
      <c r="F562" s="229">
        <v>101</v>
      </c>
    </row>
    <row r="563" spans="1:6" ht="12.75">
      <c r="A563" s="180">
        <v>926</v>
      </c>
      <c r="B563" s="180"/>
      <c r="C563" s="195"/>
      <c r="D563" s="279" t="s">
        <v>537</v>
      </c>
      <c r="E563" s="244">
        <f>E577+E573</f>
        <v>73900</v>
      </c>
      <c r="F563" s="244">
        <f>F577+F573</f>
        <v>79039</v>
      </c>
    </row>
    <row r="564" spans="1:6" ht="12.75" hidden="1">
      <c r="A564" s="183"/>
      <c r="B564" s="183"/>
      <c r="C564" s="196"/>
      <c r="D564" s="183"/>
      <c r="E564" s="280"/>
      <c r="F564" s="273"/>
    </row>
    <row r="565" spans="1:6" ht="12.75" hidden="1">
      <c r="A565" s="183"/>
      <c r="B565" s="183"/>
      <c r="C565" s="184"/>
      <c r="D565" s="185"/>
      <c r="E565" s="212"/>
      <c r="F565" s="220"/>
    </row>
    <row r="566" spans="1:6" ht="12.75" hidden="1">
      <c r="A566" s="183"/>
      <c r="B566" s="183"/>
      <c r="C566" s="184"/>
      <c r="D566" s="197"/>
      <c r="E566" s="212"/>
      <c r="F566" s="220"/>
    </row>
    <row r="567" spans="1:6" ht="12.75" hidden="1">
      <c r="A567" s="183"/>
      <c r="B567" s="183"/>
      <c r="C567" s="184"/>
      <c r="D567" s="197"/>
      <c r="E567" s="212"/>
      <c r="F567" s="220"/>
    </row>
    <row r="568" spans="1:6" ht="12.75" hidden="1">
      <c r="A568" s="183"/>
      <c r="B568" s="183"/>
      <c r="C568" s="184"/>
      <c r="D568" s="183"/>
      <c r="E568" s="212"/>
      <c r="F568" s="220"/>
    </row>
    <row r="569" spans="1:6" ht="12.75" hidden="1">
      <c r="A569" s="183"/>
      <c r="B569" s="183"/>
      <c r="C569" s="184"/>
      <c r="D569" s="197"/>
      <c r="E569" s="212"/>
      <c r="F569" s="220"/>
    </row>
    <row r="570" spans="1:6" ht="12.75" hidden="1">
      <c r="A570" s="183"/>
      <c r="B570" s="183"/>
      <c r="C570" s="184"/>
      <c r="D570" s="185"/>
      <c r="E570" s="212"/>
      <c r="F570" s="220"/>
    </row>
    <row r="571" spans="1:6" ht="12.75" hidden="1">
      <c r="A571" s="183"/>
      <c r="B571" s="183"/>
      <c r="C571" s="184"/>
      <c r="D571" s="185"/>
      <c r="E571" s="212"/>
      <c r="F571" s="220"/>
    </row>
    <row r="572" spans="1:6" ht="12.75" hidden="1">
      <c r="A572" s="183"/>
      <c r="B572" s="183"/>
      <c r="C572" s="184"/>
      <c r="D572" s="185"/>
      <c r="E572" s="212"/>
      <c r="F572" s="220"/>
    </row>
    <row r="573" spans="1:6" ht="12.75" hidden="1">
      <c r="A573" s="183"/>
      <c r="B573" s="177"/>
      <c r="C573" s="191"/>
      <c r="D573" s="177"/>
      <c r="E573" s="151"/>
      <c r="F573" s="220"/>
    </row>
    <row r="574" spans="1:6" ht="12.75" hidden="1">
      <c r="A574" s="186"/>
      <c r="B574" s="178"/>
      <c r="C574" s="164"/>
      <c r="D574" s="167"/>
      <c r="E574" s="150"/>
      <c r="F574" s="220"/>
    </row>
    <row r="575" spans="1:6" ht="12.75" hidden="1">
      <c r="A575" s="186"/>
      <c r="B575" s="178"/>
      <c r="C575" s="164"/>
      <c r="D575" s="167"/>
      <c r="E575" s="150"/>
      <c r="F575" s="220"/>
    </row>
    <row r="576" spans="1:6" ht="12.75" hidden="1">
      <c r="A576" s="186"/>
      <c r="B576" s="178"/>
      <c r="C576" s="164"/>
      <c r="D576" s="167"/>
      <c r="E576" s="150"/>
      <c r="F576" s="220"/>
    </row>
    <row r="577" spans="1:6" ht="12.75">
      <c r="A577" s="177"/>
      <c r="B577" s="177">
        <v>92695</v>
      </c>
      <c r="C577" s="191"/>
      <c r="D577" s="177" t="s">
        <v>236</v>
      </c>
      <c r="E577" s="151">
        <f>E579+E580+E581+E582+E578</f>
        <v>73900</v>
      </c>
      <c r="F577" s="245">
        <f>F579+F580+F581+F582+F578</f>
        <v>79039</v>
      </c>
    </row>
    <row r="578" spans="1:6" ht="24">
      <c r="A578" s="178"/>
      <c r="B578" s="178"/>
      <c r="C578" s="164">
        <v>2830</v>
      </c>
      <c r="D578" s="165" t="s">
        <v>536</v>
      </c>
      <c r="E578" s="150">
        <v>60000</v>
      </c>
      <c r="F578" s="220">
        <v>65000</v>
      </c>
    </row>
    <row r="579" spans="1:6" ht="12.75">
      <c r="A579" s="179"/>
      <c r="B579" s="179"/>
      <c r="C579" s="166">
        <v>4210</v>
      </c>
      <c r="D579" s="190" t="s">
        <v>428</v>
      </c>
      <c r="E579" s="210">
        <v>11500</v>
      </c>
      <c r="F579" s="220">
        <v>11615</v>
      </c>
    </row>
    <row r="580" spans="1:6" ht="12.75">
      <c r="A580" s="179"/>
      <c r="B580" s="179"/>
      <c r="C580" s="166">
        <v>4300</v>
      </c>
      <c r="D580" s="190" t="s">
        <v>429</v>
      </c>
      <c r="E580" s="210">
        <v>1200</v>
      </c>
      <c r="F580" s="220">
        <v>1212</v>
      </c>
    </row>
    <row r="581" spans="1:6" ht="12.75">
      <c r="A581" s="179"/>
      <c r="B581" s="179"/>
      <c r="C581" s="166">
        <v>4430</v>
      </c>
      <c r="D581" s="190" t="s">
        <v>431</v>
      </c>
      <c r="E581" s="210">
        <v>1200</v>
      </c>
      <c r="F581" s="220">
        <v>1212</v>
      </c>
    </row>
    <row r="582" spans="1:6" ht="12.75" hidden="1">
      <c r="A582" s="179"/>
      <c r="B582" s="198"/>
      <c r="C582" s="166"/>
      <c r="D582" s="167"/>
      <c r="E582" s="210"/>
      <c r="F582" s="220"/>
    </row>
    <row r="583" spans="1:6" ht="12.75">
      <c r="A583" s="199"/>
      <c r="B583" s="199"/>
      <c r="C583" s="200"/>
      <c r="D583" s="171" t="s">
        <v>538</v>
      </c>
      <c r="E583" s="152">
        <f>E8+E31+E36+E46+E68+E121+E146+E178+E184+E189+E192+E345+E367+E471+E511+E538+E563+E63+E450</f>
        <v>32080533</v>
      </c>
      <c r="F583" s="244">
        <f>F8+F31+F36+F46+F68+F121+F146+F178+F184+F189+F192+F345+F367+F471+F511+F538+F563+F63+F450</f>
        <v>54229658</v>
      </c>
    </row>
    <row r="585" spans="4:6" ht="12.75">
      <c r="D585" s="289" t="s">
        <v>551</v>
      </c>
      <c r="E585" s="290">
        <f>E586+E594</f>
        <v>32080533</v>
      </c>
      <c r="F585" s="290">
        <f>F586+F594</f>
        <v>54229658</v>
      </c>
    </row>
    <row r="586" spans="1:6" s="46" customFormat="1" ht="12.75">
      <c r="A586" s="495"/>
      <c r="B586" s="495"/>
      <c r="C586" s="495"/>
      <c r="D586" s="289" t="s">
        <v>552</v>
      </c>
      <c r="E586" s="290">
        <v>26514594</v>
      </c>
      <c r="F586" s="290">
        <v>23679543</v>
      </c>
    </row>
    <row r="587" spans="4:6" ht="12.75">
      <c r="D587" s="45" t="s">
        <v>553</v>
      </c>
      <c r="E587" s="286">
        <v>10500090</v>
      </c>
      <c r="F587" s="286">
        <v>11619236</v>
      </c>
    </row>
    <row r="588" spans="4:6" ht="12.75">
      <c r="D588" s="45" t="s">
        <v>554</v>
      </c>
      <c r="E588" s="286">
        <v>6796778</v>
      </c>
      <c r="F588" s="286">
        <f>5068717+15000</f>
        <v>5083717</v>
      </c>
    </row>
    <row r="589" spans="4:6" ht="12.75">
      <c r="D589" s="287" t="s">
        <v>555</v>
      </c>
      <c r="E589" s="286">
        <v>695267</v>
      </c>
      <c r="F589" s="286">
        <f>704383-15000</f>
        <v>689383</v>
      </c>
    </row>
    <row r="590" spans="4:6" ht="12.75">
      <c r="D590" s="45" t="s">
        <v>556</v>
      </c>
      <c r="E590" s="286">
        <v>6378271</v>
      </c>
      <c r="F590" s="286">
        <v>5553202</v>
      </c>
    </row>
    <row r="591" spans="4:6" ht="25.5">
      <c r="D591" s="288" t="s">
        <v>557</v>
      </c>
      <c r="E591" s="286">
        <v>500188</v>
      </c>
      <c r="F591" s="286">
        <v>60005</v>
      </c>
    </row>
    <row r="592" spans="4:6" ht="12.75">
      <c r="D592" s="45" t="s">
        <v>558</v>
      </c>
      <c r="E592" s="286">
        <v>270000</v>
      </c>
      <c r="F592" s="286">
        <v>300000</v>
      </c>
    </row>
    <row r="593" spans="4:6" ht="25.5">
      <c r="D593" s="288" t="s">
        <v>559</v>
      </c>
      <c r="E593" s="286">
        <v>1374000</v>
      </c>
      <c r="F593" s="286">
        <v>374000</v>
      </c>
    </row>
    <row r="594" spans="4:6" ht="12.75">
      <c r="D594" s="289" t="s">
        <v>45</v>
      </c>
      <c r="E594" s="290">
        <v>5565939</v>
      </c>
      <c r="F594" s="290">
        <v>30550115</v>
      </c>
    </row>
    <row r="595" spans="4:6" ht="12.75">
      <c r="D595" s="45" t="s">
        <v>560</v>
      </c>
      <c r="E595" s="286">
        <v>4410482</v>
      </c>
      <c r="F595" s="286">
        <v>10971134</v>
      </c>
    </row>
    <row r="596" spans="4:6" ht="25.5">
      <c r="D596" s="288" t="s">
        <v>561</v>
      </c>
      <c r="E596" s="286">
        <v>1155457</v>
      </c>
      <c r="F596" s="286">
        <v>19578981</v>
      </c>
    </row>
    <row r="597" spans="4:6" ht="12.75">
      <c r="D597" s="45" t="s">
        <v>562</v>
      </c>
      <c r="E597" s="286">
        <v>0</v>
      </c>
      <c r="F597" s="286">
        <v>0</v>
      </c>
    </row>
    <row r="600" spans="5:6" ht="12.75">
      <c r="E600" s="523" t="s">
        <v>680</v>
      </c>
      <c r="F600" s="523"/>
    </row>
    <row r="602" spans="5:6" ht="12.75">
      <c r="E602" s="523" t="s">
        <v>681</v>
      </c>
      <c r="F602" s="523"/>
    </row>
  </sheetData>
  <sheetProtection/>
  <mergeCells count="9">
    <mergeCell ref="E600:F600"/>
    <mergeCell ref="E602:F602"/>
    <mergeCell ref="E4:E6"/>
    <mergeCell ref="A1:F1"/>
    <mergeCell ref="F4:F6"/>
    <mergeCell ref="A4:A6"/>
    <mergeCell ref="D4:D6"/>
    <mergeCell ref="B4:B6"/>
    <mergeCell ref="C4:C6"/>
  </mergeCells>
  <printOptions horizontalCentered="1"/>
  <pageMargins left="0.3937007874015748" right="0.3937007874015748" top="0.9055118110236221" bottom="0.6299212598425197" header="0.35433070866141736" footer="0.31496062992125984"/>
  <pageSetup horizontalDpi="600" verticalDpi="600" orientation="landscape" paperSize="9" scale="90" r:id="rId1"/>
  <headerFooter alignWithMargins="0">
    <oddHeader>&amp;RZałącznik nr &amp;A
do uchwały Rady Gminy nr XXXII/274/09 
z dnia 30 grudnia 2009r.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pane ySplit="7" topLeftCell="BM45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4.375" style="3" customWidth="1"/>
    <col min="2" max="2" width="5.875" style="3" customWidth="1"/>
    <col min="3" max="3" width="7.75390625" style="3" customWidth="1"/>
    <col min="4" max="4" width="7.75390625" style="1" customWidth="1"/>
    <col min="5" max="5" width="22.75390625" style="1" customWidth="1"/>
    <col min="6" max="6" width="12.625" style="1" customWidth="1"/>
    <col min="7" max="7" width="12.375" style="1" customWidth="1"/>
    <col min="8" max="8" width="10.125" style="1" customWidth="1"/>
    <col min="9" max="9" width="13.375" style="1" customWidth="1"/>
    <col min="10" max="10" width="12.625" style="1" customWidth="1"/>
    <col min="11" max="11" width="14.375" style="1" customWidth="1"/>
    <col min="12" max="12" width="11.375" style="1" customWidth="1"/>
    <col min="13" max="13" width="9.625" style="1" customWidth="1"/>
    <col min="14" max="14" width="22.875" style="1" customWidth="1"/>
    <col min="15" max="16384" width="9.125" style="1" customWidth="1"/>
  </cols>
  <sheetData>
    <row r="1" spans="1:14" ht="18">
      <c r="A1" s="530" t="s">
        <v>214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</row>
    <row r="2" spans="1:14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9" t="s">
        <v>47</v>
      </c>
    </row>
    <row r="3" spans="1:14" s="38" customFormat="1" ht="19.5" customHeight="1">
      <c r="A3" s="520" t="s">
        <v>63</v>
      </c>
      <c r="B3" s="520" t="s">
        <v>2</v>
      </c>
      <c r="C3" s="520" t="s">
        <v>46</v>
      </c>
      <c r="D3" s="531" t="s">
        <v>107</v>
      </c>
      <c r="E3" s="532"/>
      <c r="F3" s="515" t="s">
        <v>116</v>
      </c>
      <c r="G3" s="515" t="s">
        <v>72</v>
      </c>
      <c r="H3" s="515"/>
      <c r="I3" s="515"/>
      <c r="J3" s="515"/>
      <c r="K3" s="515"/>
      <c r="L3" s="515"/>
      <c r="M3" s="515"/>
      <c r="N3" s="515" t="s">
        <v>118</v>
      </c>
    </row>
    <row r="4" spans="1:14" s="38" customFormat="1" ht="19.5" customHeight="1">
      <c r="A4" s="520"/>
      <c r="B4" s="520"/>
      <c r="C4" s="520"/>
      <c r="D4" s="533"/>
      <c r="E4" s="534"/>
      <c r="F4" s="515"/>
      <c r="G4" s="515" t="s">
        <v>212</v>
      </c>
      <c r="H4" s="515" t="s">
        <v>20</v>
      </c>
      <c r="I4" s="515"/>
      <c r="J4" s="515"/>
      <c r="K4" s="515"/>
      <c r="L4" s="515" t="s">
        <v>198</v>
      </c>
      <c r="M4" s="515" t="s">
        <v>210</v>
      </c>
      <c r="N4" s="515"/>
    </row>
    <row r="5" spans="1:14" s="38" customFormat="1" ht="29.25" customHeight="1">
      <c r="A5" s="520"/>
      <c r="B5" s="520"/>
      <c r="C5" s="520"/>
      <c r="D5" s="533"/>
      <c r="E5" s="534"/>
      <c r="F5" s="515"/>
      <c r="G5" s="515"/>
      <c r="H5" s="515" t="s">
        <v>117</v>
      </c>
      <c r="I5" s="515" t="s">
        <v>105</v>
      </c>
      <c r="J5" s="515" t="s">
        <v>668</v>
      </c>
      <c r="K5" s="515" t="s">
        <v>106</v>
      </c>
      <c r="L5" s="515"/>
      <c r="M5" s="515"/>
      <c r="N5" s="515"/>
    </row>
    <row r="6" spans="1:14" s="38" customFormat="1" ht="19.5" customHeight="1">
      <c r="A6" s="520"/>
      <c r="B6" s="520"/>
      <c r="C6" s="520"/>
      <c r="D6" s="533"/>
      <c r="E6" s="534"/>
      <c r="F6" s="515"/>
      <c r="G6" s="515"/>
      <c r="H6" s="515"/>
      <c r="I6" s="515"/>
      <c r="J6" s="515"/>
      <c r="K6" s="515"/>
      <c r="L6" s="515"/>
      <c r="M6" s="515"/>
      <c r="N6" s="515"/>
    </row>
    <row r="7" spans="1:14" s="38" customFormat="1" ht="19.5" customHeight="1">
      <c r="A7" s="520"/>
      <c r="B7" s="520"/>
      <c r="C7" s="520"/>
      <c r="D7" s="535"/>
      <c r="E7" s="536"/>
      <c r="F7" s="515"/>
      <c r="G7" s="515"/>
      <c r="H7" s="515"/>
      <c r="I7" s="515"/>
      <c r="J7" s="515"/>
      <c r="K7" s="515"/>
      <c r="L7" s="515"/>
      <c r="M7" s="515"/>
      <c r="N7" s="515"/>
    </row>
    <row r="8" spans="1:14" ht="7.5" customHeight="1">
      <c r="A8" s="71">
        <v>1</v>
      </c>
      <c r="B8" s="71">
        <v>2</v>
      </c>
      <c r="C8" s="71">
        <v>3</v>
      </c>
      <c r="D8" s="527">
        <v>4</v>
      </c>
      <c r="E8" s="528"/>
      <c r="F8" s="71">
        <v>5</v>
      </c>
      <c r="G8" s="71">
        <v>6</v>
      </c>
      <c r="H8" s="71">
        <v>7</v>
      </c>
      <c r="I8" s="71">
        <v>8</v>
      </c>
      <c r="J8" s="71">
        <v>9</v>
      </c>
      <c r="K8" s="71">
        <v>10</v>
      </c>
      <c r="L8" s="71">
        <v>11</v>
      </c>
      <c r="M8" s="71">
        <v>12</v>
      </c>
      <c r="N8" s="71">
        <v>13</v>
      </c>
    </row>
    <row r="9" spans="1:14" ht="42" customHeight="1">
      <c r="A9" s="304" t="s">
        <v>13</v>
      </c>
      <c r="B9" s="305" t="s">
        <v>229</v>
      </c>
      <c r="C9" s="305" t="s">
        <v>231</v>
      </c>
      <c r="D9" s="526" t="s">
        <v>564</v>
      </c>
      <c r="E9" s="526"/>
      <c r="F9" s="231">
        <v>3106441</v>
      </c>
      <c r="G9" s="231">
        <f>H9+I9+J9+K9</f>
        <v>3017875</v>
      </c>
      <c r="H9" s="302"/>
      <c r="I9" s="302">
        <v>703455</v>
      </c>
      <c r="J9" s="308"/>
      <c r="K9" s="302">
        <v>2314420</v>
      </c>
      <c r="L9" s="302"/>
      <c r="M9" s="302"/>
      <c r="N9" s="307" t="s">
        <v>603</v>
      </c>
    </row>
    <row r="10" spans="1:14" ht="44.25" customHeight="1">
      <c r="A10" s="304" t="s">
        <v>14</v>
      </c>
      <c r="B10" s="305"/>
      <c r="C10" s="305" t="s">
        <v>231</v>
      </c>
      <c r="D10" s="526" t="s">
        <v>563</v>
      </c>
      <c r="E10" s="526"/>
      <c r="F10" s="231">
        <v>6008236</v>
      </c>
      <c r="G10" s="231">
        <f>H10+I10+J10+K10</f>
        <v>5939805</v>
      </c>
      <c r="H10" s="302"/>
      <c r="I10" s="302">
        <v>2825763</v>
      </c>
      <c r="J10" s="306"/>
      <c r="K10" s="302">
        <v>3114042</v>
      </c>
      <c r="L10" s="302"/>
      <c r="M10" s="302"/>
      <c r="N10" s="307" t="s">
        <v>602</v>
      </c>
    </row>
    <row r="11" spans="1:14" ht="57.75" customHeight="1">
      <c r="A11" s="304" t="s">
        <v>15</v>
      </c>
      <c r="B11" s="305"/>
      <c r="C11" s="305" t="s">
        <v>231</v>
      </c>
      <c r="D11" s="525" t="s">
        <v>619</v>
      </c>
      <c r="E11" s="526"/>
      <c r="F11" s="231">
        <v>508122</v>
      </c>
      <c r="G11" s="231">
        <f>H11+I11+J11+K11</f>
        <v>489522</v>
      </c>
      <c r="H11" s="302"/>
      <c r="I11" s="302">
        <v>122381</v>
      </c>
      <c r="J11" s="308"/>
      <c r="K11" s="302">
        <v>367141</v>
      </c>
      <c r="L11" s="302"/>
      <c r="M11" s="302"/>
      <c r="N11" s="307" t="s">
        <v>602</v>
      </c>
    </row>
    <row r="12" spans="1:14" ht="33.75" customHeight="1">
      <c r="A12" s="304" t="s">
        <v>1</v>
      </c>
      <c r="B12" s="305" t="s">
        <v>247</v>
      </c>
      <c r="C12" s="305" t="s">
        <v>249</v>
      </c>
      <c r="D12" s="525" t="s">
        <v>593</v>
      </c>
      <c r="E12" s="526"/>
      <c r="F12" s="231">
        <v>351358</v>
      </c>
      <c r="G12" s="231">
        <f aca="true" t="shared" si="0" ref="G12:G17">H12+I12+J12+K12</f>
        <v>20000</v>
      </c>
      <c r="H12" s="220">
        <f>10000+10000</f>
        <v>20000</v>
      </c>
      <c r="I12" s="302"/>
      <c r="J12" s="308"/>
      <c r="K12" s="302"/>
      <c r="L12" s="302">
        <v>333255</v>
      </c>
      <c r="M12" s="302"/>
      <c r="N12" s="307" t="s">
        <v>589</v>
      </c>
    </row>
    <row r="13" spans="1:14" ht="30" customHeight="1">
      <c r="A13" s="304" t="s">
        <v>21</v>
      </c>
      <c r="B13" s="305"/>
      <c r="C13" s="305" t="s">
        <v>249</v>
      </c>
      <c r="D13" s="525" t="s">
        <v>594</v>
      </c>
      <c r="E13" s="526"/>
      <c r="F13" s="231">
        <v>220252</v>
      </c>
      <c r="G13" s="231">
        <f t="shared" si="0"/>
        <v>20000</v>
      </c>
      <c r="H13" s="220">
        <f>10000+10000</f>
        <v>20000</v>
      </c>
      <c r="I13" s="302"/>
      <c r="J13" s="308"/>
      <c r="K13" s="302"/>
      <c r="L13" s="302">
        <v>197074</v>
      </c>
      <c r="M13" s="302"/>
      <c r="N13" s="307" t="s">
        <v>589</v>
      </c>
    </row>
    <row r="14" spans="1:14" ht="30.75" customHeight="1">
      <c r="A14" s="304" t="s">
        <v>24</v>
      </c>
      <c r="B14" s="305"/>
      <c r="C14" s="305" t="s">
        <v>249</v>
      </c>
      <c r="D14" s="525" t="s">
        <v>595</v>
      </c>
      <c r="E14" s="526"/>
      <c r="F14" s="231">
        <v>157482</v>
      </c>
      <c r="G14" s="231">
        <f t="shared" si="0"/>
        <v>20000</v>
      </c>
      <c r="H14" s="220">
        <f>10000+10000</f>
        <v>20000</v>
      </c>
      <c r="I14" s="302"/>
      <c r="J14" s="308"/>
      <c r="K14" s="302"/>
      <c r="L14" s="302">
        <v>140129</v>
      </c>
      <c r="M14" s="302"/>
      <c r="N14" s="307" t="s">
        <v>589</v>
      </c>
    </row>
    <row r="15" spans="1:14" ht="31.5" customHeight="1">
      <c r="A15" s="304" t="s">
        <v>27</v>
      </c>
      <c r="B15" s="305"/>
      <c r="C15" s="305" t="s">
        <v>249</v>
      </c>
      <c r="D15" s="525" t="s">
        <v>596</v>
      </c>
      <c r="E15" s="526"/>
      <c r="F15" s="231">
        <v>249381</v>
      </c>
      <c r="G15" s="231">
        <f t="shared" si="0"/>
        <v>20000</v>
      </c>
      <c r="H15" s="220">
        <f>10000+10000</f>
        <v>20000</v>
      </c>
      <c r="I15" s="302"/>
      <c r="J15" s="308"/>
      <c r="K15" s="302"/>
      <c r="L15" s="302">
        <v>231233</v>
      </c>
      <c r="M15" s="302"/>
      <c r="N15" s="307" t="s">
        <v>589</v>
      </c>
    </row>
    <row r="16" spans="1:14" ht="31.5" customHeight="1">
      <c r="A16" s="304" t="s">
        <v>33</v>
      </c>
      <c r="B16" s="305"/>
      <c r="C16" s="305" t="s">
        <v>249</v>
      </c>
      <c r="D16" s="525" t="s">
        <v>597</v>
      </c>
      <c r="E16" s="526"/>
      <c r="F16" s="231">
        <v>232040</v>
      </c>
      <c r="G16" s="231">
        <f t="shared" si="0"/>
        <v>117678</v>
      </c>
      <c r="H16" s="302">
        <v>117678</v>
      </c>
      <c r="I16" s="302"/>
      <c r="J16" s="302"/>
      <c r="K16" s="302"/>
      <c r="L16" s="302">
        <v>107004</v>
      </c>
      <c r="M16" s="302"/>
      <c r="N16" s="307" t="s">
        <v>589</v>
      </c>
    </row>
    <row r="17" spans="1:14" ht="31.5" customHeight="1">
      <c r="A17" s="304" t="s">
        <v>50</v>
      </c>
      <c r="B17" s="305"/>
      <c r="C17" s="305" t="s">
        <v>249</v>
      </c>
      <c r="D17" s="525" t="s">
        <v>598</v>
      </c>
      <c r="E17" s="526"/>
      <c r="F17" s="231">
        <v>264165</v>
      </c>
      <c r="G17" s="231">
        <f t="shared" si="0"/>
        <v>150871</v>
      </c>
      <c r="H17" s="302">
        <v>150871</v>
      </c>
      <c r="I17" s="302"/>
      <c r="J17" s="302"/>
      <c r="K17" s="302"/>
      <c r="L17" s="302">
        <v>105936</v>
      </c>
      <c r="M17" s="302"/>
      <c r="N17" s="307" t="s">
        <v>589</v>
      </c>
    </row>
    <row r="18" spans="1:14" ht="25.5" hidden="1">
      <c r="A18" s="304" t="s">
        <v>21</v>
      </c>
      <c r="B18" s="303"/>
      <c r="C18" s="305"/>
      <c r="D18" s="526"/>
      <c r="E18" s="526"/>
      <c r="F18" s="231"/>
      <c r="G18" s="231"/>
      <c r="H18" s="302"/>
      <c r="I18" s="302"/>
      <c r="J18" s="302"/>
      <c r="K18" s="302"/>
      <c r="L18" s="302"/>
      <c r="M18" s="302"/>
      <c r="N18" s="307" t="s">
        <v>589</v>
      </c>
    </row>
    <row r="19" spans="1:14" ht="25.5" hidden="1">
      <c r="A19" s="304" t="s">
        <v>24</v>
      </c>
      <c r="B19" s="304"/>
      <c r="C19" s="305"/>
      <c r="D19" s="526"/>
      <c r="E19" s="526"/>
      <c r="F19" s="231"/>
      <c r="G19" s="231"/>
      <c r="H19" s="220"/>
      <c r="I19" s="220"/>
      <c r="J19" s="220"/>
      <c r="K19" s="220"/>
      <c r="L19" s="220"/>
      <c r="M19" s="220"/>
      <c r="N19" s="307" t="s">
        <v>589</v>
      </c>
    </row>
    <row r="20" spans="1:14" ht="25.5" hidden="1">
      <c r="A20" s="304" t="s">
        <v>27</v>
      </c>
      <c r="B20" s="304"/>
      <c r="C20" s="305"/>
      <c r="D20" s="526"/>
      <c r="E20" s="526"/>
      <c r="F20" s="231"/>
      <c r="G20" s="231"/>
      <c r="H20" s="220"/>
      <c r="I20" s="220"/>
      <c r="J20" s="220"/>
      <c r="K20" s="220"/>
      <c r="L20" s="220"/>
      <c r="M20" s="220"/>
      <c r="N20" s="307" t="s">
        <v>589</v>
      </c>
    </row>
    <row r="21" spans="1:14" ht="25.5" hidden="1">
      <c r="A21" s="304" t="s">
        <v>33</v>
      </c>
      <c r="B21" s="304"/>
      <c r="C21" s="305"/>
      <c r="D21" s="526"/>
      <c r="E21" s="526"/>
      <c r="F21" s="231"/>
      <c r="G21" s="231"/>
      <c r="H21" s="220"/>
      <c r="I21" s="220"/>
      <c r="J21" s="220"/>
      <c r="K21" s="220"/>
      <c r="L21" s="220"/>
      <c r="M21" s="220"/>
      <c r="N21" s="307" t="s">
        <v>589</v>
      </c>
    </row>
    <row r="22" spans="1:14" ht="25.5" hidden="1">
      <c r="A22" s="304" t="s">
        <v>50</v>
      </c>
      <c r="B22" s="304"/>
      <c r="C22" s="305"/>
      <c r="D22" s="526"/>
      <c r="E22" s="526"/>
      <c r="F22" s="231"/>
      <c r="G22" s="231"/>
      <c r="H22" s="220"/>
      <c r="I22" s="220"/>
      <c r="J22" s="220"/>
      <c r="K22" s="220"/>
      <c r="L22" s="220"/>
      <c r="M22" s="220"/>
      <c r="N22" s="307" t="s">
        <v>589</v>
      </c>
    </row>
    <row r="23" spans="1:14" ht="25.5" hidden="1">
      <c r="A23" s="304" t="s">
        <v>565</v>
      </c>
      <c r="B23" s="304"/>
      <c r="C23" s="305"/>
      <c r="D23" s="526"/>
      <c r="E23" s="526"/>
      <c r="F23" s="231"/>
      <c r="G23" s="231"/>
      <c r="H23" s="220"/>
      <c r="I23" s="220"/>
      <c r="J23" s="220"/>
      <c r="K23" s="220"/>
      <c r="L23" s="220"/>
      <c r="M23" s="220"/>
      <c r="N23" s="307" t="s">
        <v>589</v>
      </c>
    </row>
    <row r="24" spans="1:14" ht="25.5" hidden="1">
      <c r="A24" s="304" t="s">
        <v>566</v>
      </c>
      <c r="B24" s="304"/>
      <c r="C24" s="305"/>
      <c r="D24" s="526"/>
      <c r="E24" s="526"/>
      <c r="F24" s="231"/>
      <c r="G24" s="231"/>
      <c r="H24" s="220"/>
      <c r="I24" s="220"/>
      <c r="J24" s="220"/>
      <c r="K24" s="220"/>
      <c r="L24" s="220"/>
      <c r="M24" s="220"/>
      <c r="N24" s="307" t="s">
        <v>589</v>
      </c>
    </row>
    <row r="25" spans="1:14" ht="25.5" hidden="1">
      <c r="A25" s="304" t="s">
        <v>567</v>
      </c>
      <c r="B25" s="304"/>
      <c r="C25" s="305"/>
      <c r="D25" s="526"/>
      <c r="E25" s="526"/>
      <c r="F25" s="231"/>
      <c r="G25" s="231"/>
      <c r="H25" s="220"/>
      <c r="I25" s="220"/>
      <c r="J25" s="220"/>
      <c r="K25" s="220"/>
      <c r="L25" s="220"/>
      <c r="M25" s="220"/>
      <c r="N25" s="307" t="s">
        <v>589</v>
      </c>
    </row>
    <row r="26" spans="1:14" ht="30" customHeight="1">
      <c r="A26" s="304" t="s">
        <v>565</v>
      </c>
      <c r="B26" s="304"/>
      <c r="C26" s="305" t="s">
        <v>249</v>
      </c>
      <c r="D26" s="525" t="s">
        <v>599</v>
      </c>
      <c r="E26" s="526"/>
      <c r="F26" s="231">
        <v>486876</v>
      </c>
      <c r="G26" s="231">
        <f>H26+I26+J26+K26</f>
        <v>250593</v>
      </c>
      <c r="H26" s="220">
        <f>270593-20000</f>
        <v>250593</v>
      </c>
      <c r="I26" s="220"/>
      <c r="J26" s="220"/>
      <c r="K26" s="220"/>
      <c r="L26" s="220">
        <v>208757</v>
      </c>
      <c r="M26" s="220"/>
      <c r="N26" s="307" t="s">
        <v>589</v>
      </c>
    </row>
    <row r="27" spans="1:14" ht="30" customHeight="1">
      <c r="A27" s="304" t="s">
        <v>566</v>
      </c>
      <c r="B27" s="304"/>
      <c r="C27" s="305" t="s">
        <v>249</v>
      </c>
      <c r="D27" s="525" t="s">
        <v>600</v>
      </c>
      <c r="E27" s="526"/>
      <c r="F27" s="231">
        <v>558345</v>
      </c>
      <c r="G27" s="231">
        <f>H27+I27+J27+K27</f>
        <v>297169</v>
      </c>
      <c r="H27" s="220">
        <f>317169-20000</f>
        <v>297169</v>
      </c>
      <c r="I27" s="220"/>
      <c r="J27" s="220"/>
      <c r="K27" s="220"/>
      <c r="L27" s="220">
        <v>233642</v>
      </c>
      <c r="M27" s="220"/>
      <c r="N27" s="307" t="s">
        <v>589</v>
      </c>
    </row>
    <row r="28" spans="1:14" ht="43.5" customHeight="1">
      <c r="A28" s="304" t="s">
        <v>567</v>
      </c>
      <c r="B28" s="304"/>
      <c r="C28" s="305" t="s">
        <v>249</v>
      </c>
      <c r="D28" s="525" t="s">
        <v>601</v>
      </c>
      <c r="E28" s="526"/>
      <c r="F28" s="231">
        <v>209923</v>
      </c>
      <c r="G28" s="231">
        <f>H28+I28+J28+K28</f>
        <v>20000</v>
      </c>
      <c r="H28" s="220">
        <v>20000</v>
      </c>
      <c r="I28" s="220"/>
      <c r="J28" s="220"/>
      <c r="K28" s="220"/>
      <c r="L28" s="220">
        <v>182523</v>
      </c>
      <c r="M28" s="220"/>
      <c r="N28" s="307" t="s">
        <v>589</v>
      </c>
    </row>
    <row r="29" spans="1:14" ht="30.75" customHeight="1" hidden="1">
      <c r="A29" s="304" t="s">
        <v>571</v>
      </c>
      <c r="B29" s="304"/>
      <c r="C29" s="305"/>
      <c r="D29" s="526"/>
      <c r="E29" s="526"/>
      <c r="F29" s="231"/>
      <c r="G29" s="231"/>
      <c r="H29" s="220"/>
      <c r="I29" s="220"/>
      <c r="J29" s="220"/>
      <c r="K29" s="220"/>
      <c r="L29" s="220"/>
      <c r="M29" s="220"/>
      <c r="N29" s="307" t="s">
        <v>589</v>
      </c>
    </row>
    <row r="30" spans="1:14" ht="25.5" hidden="1">
      <c r="A30" s="304" t="s">
        <v>572</v>
      </c>
      <c r="B30" s="304"/>
      <c r="C30" s="305"/>
      <c r="D30" s="526"/>
      <c r="E30" s="526"/>
      <c r="F30" s="231"/>
      <c r="G30" s="231"/>
      <c r="H30" s="220"/>
      <c r="I30" s="220"/>
      <c r="J30" s="220"/>
      <c r="K30" s="220"/>
      <c r="L30" s="220"/>
      <c r="M30" s="220"/>
      <c r="N30" s="307" t="s">
        <v>589</v>
      </c>
    </row>
    <row r="31" spans="1:14" ht="25.5" hidden="1">
      <c r="A31" s="304" t="s">
        <v>573</v>
      </c>
      <c r="B31" s="304"/>
      <c r="C31" s="305"/>
      <c r="D31" s="526"/>
      <c r="E31" s="526"/>
      <c r="F31" s="231"/>
      <c r="G31" s="231"/>
      <c r="H31" s="220"/>
      <c r="I31" s="220"/>
      <c r="J31" s="220"/>
      <c r="K31" s="220"/>
      <c r="L31" s="220"/>
      <c r="M31" s="220"/>
      <c r="N31" s="307" t="s">
        <v>589</v>
      </c>
    </row>
    <row r="32" spans="1:14" ht="25.5" hidden="1">
      <c r="A32" s="304" t="s">
        <v>574</v>
      </c>
      <c r="B32" s="304"/>
      <c r="C32" s="305"/>
      <c r="D32" s="526"/>
      <c r="E32" s="526"/>
      <c r="F32" s="231"/>
      <c r="G32" s="231"/>
      <c r="H32" s="220"/>
      <c r="I32" s="220"/>
      <c r="J32" s="220"/>
      <c r="K32" s="220"/>
      <c r="L32" s="220"/>
      <c r="M32" s="220"/>
      <c r="N32" s="307" t="s">
        <v>589</v>
      </c>
    </row>
    <row r="33" spans="1:14" ht="39" customHeight="1">
      <c r="A33" s="304" t="s">
        <v>568</v>
      </c>
      <c r="B33" s="304"/>
      <c r="C33" s="305" t="s">
        <v>249</v>
      </c>
      <c r="D33" s="526" t="s">
        <v>576</v>
      </c>
      <c r="E33" s="526"/>
      <c r="F33" s="231">
        <v>6117276</v>
      </c>
      <c r="G33" s="231">
        <f>H33+I33+J33+K33</f>
        <v>6007169</v>
      </c>
      <c r="H33" s="220"/>
      <c r="I33" s="220">
        <v>1855659</v>
      </c>
      <c r="J33" s="220"/>
      <c r="K33" s="220">
        <v>4151510</v>
      </c>
      <c r="L33" s="220"/>
      <c r="M33" s="220"/>
      <c r="N33" s="307" t="s">
        <v>602</v>
      </c>
    </row>
    <row r="34" spans="1:14" ht="25.5" hidden="1">
      <c r="A34" s="304" t="s">
        <v>577</v>
      </c>
      <c r="B34" s="304"/>
      <c r="C34" s="305"/>
      <c r="D34" s="526"/>
      <c r="E34" s="526"/>
      <c r="F34" s="231"/>
      <c r="G34" s="231"/>
      <c r="H34" s="220"/>
      <c r="I34" s="220"/>
      <c r="J34" s="220"/>
      <c r="K34" s="220"/>
      <c r="L34" s="220"/>
      <c r="M34" s="220"/>
      <c r="N34" s="307" t="s">
        <v>589</v>
      </c>
    </row>
    <row r="35" spans="1:14" ht="24.75" customHeight="1" hidden="1">
      <c r="A35" s="304" t="s">
        <v>578</v>
      </c>
      <c r="B35" s="304"/>
      <c r="C35" s="305"/>
      <c r="D35" s="526"/>
      <c r="E35" s="526"/>
      <c r="F35" s="231"/>
      <c r="G35" s="231"/>
      <c r="H35" s="220"/>
      <c r="I35" s="220"/>
      <c r="J35" s="220"/>
      <c r="K35" s="220"/>
      <c r="L35" s="220"/>
      <c r="M35" s="220"/>
      <c r="N35" s="307" t="s">
        <v>589</v>
      </c>
    </row>
    <row r="36" spans="1:14" ht="38.25" customHeight="1">
      <c r="A36" s="304" t="s">
        <v>569</v>
      </c>
      <c r="B36" s="304"/>
      <c r="C36" s="305" t="s">
        <v>249</v>
      </c>
      <c r="D36" s="526" t="s">
        <v>580</v>
      </c>
      <c r="E36" s="526"/>
      <c r="F36" s="231">
        <v>2965636</v>
      </c>
      <c r="G36" s="231">
        <f aca="true" t="shared" si="1" ref="G36:G42">H36+I36+J36+K36</f>
        <v>2949166</v>
      </c>
      <c r="H36" s="220"/>
      <c r="I36" s="220">
        <v>884750</v>
      </c>
      <c r="J36" s="220"/>
      <c r="K36" s="220">
        <v>2064416</v>
      </c>
      <c r="L36" s="220"/>
      <c r="M36" s="220"/>
      <c r="N36" s="307" t="s">
        <v>602</v>
      </c>
    </row>
    <row r="37" spans="1:14" ht="33.75" customHeight="1">
      <c r="A37" s="304" t="s">
        <v>570</v>
      </c>
      <c r="B37" s="304"/>
      <c r="C37" s="305" t="s">
        <v>249</v>
      </c>
      <c r="D37" s="526" t="s">
        <v>582</v>
      </c>
      <c r="E37" s="526"/>
      <c r="F37" s="231">
        <v>1497229</v>
      </c>
      <c r="G37" s="231">
        <f t="shared" si="1"/>
        <v>30000</v>
      </c>
      <c r="H37" s="220">
        <v>30000</v>
      </c>
      <c r="I37" s="220"/>
      <c r="J37" s="220"/>
      <c r="K37" s="220"/>
      <c r="L37" s="220">
        <v>1450759</v>
      </c>
      <c r="M37" s="220"/>
      <c r="N37" s="307" t="s">
        <v>589</v>
      </c>
    </row>
    <row r="38" spans="1:14" ht="32.25" customHeight="1">
      <c r="A38" s="304" t="s">
        <v>571</v>
      </c>
      <c r="B38" s="304"/>
      <c r="C38" s="305" t="s">
        <v>249</v>
      </c>
      <c r="D38" s="526" t="s">
        <v>583</v>
      </c>
      <c r="E38" s="526"/>
      <c r="F38" s="231">
        <v>1370891</v>
      </c>
      <c r="G38" s="231">
        <f t="shared" si="1"/>
        <v>30000</v>
      </c>
      <c r="H38" s="220">
        <v>30000</v>
      </c>
      <c r="I38" s="220"/>
      <c r="J38" s="220"/>
      <c r="K38" s="220"/>
      <c r="L38" s="220">
        <v>1300000</v>
      </c>
      <c r="M38" s="220"/>
      <c r="N38" s="307" t="s">
        <v>589</v>
      </c>
    </row>
    <row r="39" spans="1:14" ht="42.75" customHeight="1">
      <c r="A39" s="304" t="s">
        <v>572</v>
      </c>
      <c r="B39" s="304"/>
      <c r="C39" s="305" t="s">
        <v>249</v>
      </c>
      <c r="D39" s="526" t="s">
        <v>584</v>
      </c>
      <c r="E39" s="526"/>
      <c r="F39" s="231">
        <v>80000</v>
      </c>
      <c r="G39" s="231">
        <f t="shared" si="1"/>
        <v>5000</v>
      </c>
      <c r="H39" s="220">
        <v>5000</v>
      </c>
      <c r="I39" s="220"/>
      <c r="J39" s="220"/>
      <c r="K39" s="220"/>
      <c r="L39" s="220"/>
      <c r="M39" s="220"/>
      <c r="N39" s="307" t="s">
        <v>589</v>
      </c>
    </row>
    <row r="40" spans="1:14" ht="67.5" customHeight="1">
      <c r="A40" s="304" t="s">
        <v>573</v>
      </c>
      <c r="B40" s="304"/>
      <c r="C40" s="305" t="s">
        <v>249</v>
      </c>
      <c r="D40" s="526" t="s">
        <v>585</v>
      </c>
      <c r="E40" s="526"/>
      <c r="F40" s="231">
        <v>7011343</v>
      </c>
      <c r="G40" s="231">
        <f t="shared" si="1"/>
        <v>6879152</v>
      </c>
      <c r="H40" s="220"/>
      <c r="I40" s="220">
        <v>3879152</v>
      </c>
      <c r="J40" s="220">
        <v>3000000</v>
      </c>
      <c r="K40" s="220"/>
      <c r="L40" s="220"/>
      <c r="M40" s="220"/>
      <c r="N40" s="307" t="s">
        <v>604</v>
      </c>
    </row>
    <row r="41" spans="1:14" ht="29.25" customHeight="1">
      <c r="A41" s="304" t="s">
        <v>574</v>
      </c>
      <c r="B41" s="303">
        <v>700</v>
      </c>
      <c r="C41" s="303">
        <v>70005</v>
      </c>
      <c r="D41" s="525" t="s">
        <v>605</v>
      </c>
      <c r="E41" s="526"/>
      <c r="F41" s="231">
        <v>3050000</v>
      </c>
      <c r="G41" s="231">
        <f t="shared" si="1"/>
        <v>50000</v>
      </c>
      <c r="H41" s="220">
        <v>50000</v>
      </c>
      <c r="I41" s="220"/>
      <c r="J41" s="220"/>
      <c r="K41" s="220"/>
      <c r="L41" s="220">
        <v>3000000</v>
      </c>
      <c r="M41" s="220"/>
      <c r="N41" s="307" t="s">
        <v>589</v>
      </c>
    </row>
    <row r="42" spans="1:14" ht="57" customHeight="1">
      <c r="A42" s="304" t="s">
        <v>575</v>
      </c>
      <c r="B42" s="303">
        <v>750</v>
      </c>
      <c r="C42" s="303">
        <v>75023</v>
      </c>
      <c r="D42" s="525" t="s">
        <v>610</v>
      </c>
      <c r="E42" s="526"/>
      <c r="F42" s="231">
        <v>1314957</v>
      </c>
      <c r="G42" s="231">
        <f t="shared" si="1"/>
        <v>1300000</v>
      </c>
      <c r="H42" s="220">
        <v>650000</v>
      </c>
      <c r="I42" s="220"/>
      <c r="J42" s="220">
        <v>650000</v>
      </c>
      <c r="K42" s="220"/>
      <c r="L42" s="220"/>
      <c r="M42" s="220"/>
      <c r="N42" s="307" t="s">
        <v>611</v>
      </c>
    </row>
    <row r="43" spans="1:14" ht="25.5" hidden="1">
      <c r="A43" s="304" t="s">
        <v>586</v>
      </c>
      <c r="B43" s="303"/>
      <c r="C43" s="303"/>
      <c r="D43" s="526"/>
      <c r="E43" s="526"/>
      <c r="F43" s="231"/>
      <c r="G43" s="231"/>
      <c r="H43" s="220"/>
      <c r="I43" s="220"/>
      <c r="J43" s="220"/>
      <c r="K43" s="220"/>
      <c r="L43" s="220"/>
      <c r="M43" s="220"/>
      <c r="N43" s="307" t="s">
        <v>589</v>
      </c>
    </row>
    <row r="44" spans="1:14" ht="6.75" customHeight="1" hidden="1">
      <c r="A44" s="304"/>
      <c r="B44" s="303"/>
      <c r="C44" s="303"/>
      <c r="D44" s="526"/>
      <c r="E44" s="526"/>
      <c r="F44" s="231"/>
      <c r="G44" s="231"/>
      <c r="H44" s="220"/>
      <c r="I44" s="220"/>
      <c r="J44" s="220"/>
      <c r="K44" s="220"/>
      <c r="L44" s="220"/>
      <c r="M44" s="220"/>
      <c r="N44" s="307" t="s">
        <v>589</v>
      </c>
    </row>
    <row r="45" spans="1:14" ht="45.75" customHeight="1">
      <c r="A45" s="304" t="s">
        <v>577</v>
      </c>
      <c r="B45" s="303">
        <v>754</v>
      </c>
      <c r="C45" s="303">
        <v>75412</v>
      </c>
      <c r="D45" s="525" t="s">
        <v>609</v>
      </c>
      <c r="E45" s="526"/>
      <c r="F45" s="231">
        <v>760644</v>
      </c>
      <c r="G45" s="231">
        <f>H45+I45+J45+K45</f>
        <v>760644</v>
      </c>
      <c r="H45" s="220"/>
      <c r="I45" s="220">
        <v>152130</v>
      </c>
      <c r="J45" s="220"/>
      <c r="K45" s="220">
        <v>608514</v>
      </c>
      <c r="L45" s="220"/>
      <c r="M45" s="220"/>
      <c r="N45" s="307" t="s">
        <v>603</v>
      </c>
    </row>
    <row r="46" spans="1:14" ht="25.5" hidden="1">
      <c r="A46" s="304" t="s">
        <v>587</v>
      </c>
      <c r="B46" s="303"/>
      <c r="C46" s="303"/>
      <c r="D46" s="526"/>
      <c r="E46" s="526"/>
      <c r="F46" s="231"/>
      <c r="G46" s="231"/>
      <c r="H46" s="220"/>
      <c r="I46" s="220"/>
      <c r="J46" s="220"/>
      <c r="K46" s="220"/>
      <c r="L46" s="220"/>
      <c r="M46" s="220"/>
      <c r="N46" s="307" t="s">
        <v>589</v>
      </c>
    </row>
    <row r="47" spans="1:14" ht="45" customHeight="1">
      <c r="A47" s="304" t="s">
        <v>578</v>
      </c>
      <c r="B47" s="303">
        <v>851</v>
      </c>
      <c r="C47" s="303">
        <v>85121</v>
      </c>
      <c r="D47" s="525" t="s">
        <v>608</v>
      </c>
      <c r="E47" s="526"/>
      <c r="F47" s="231">
        <v>346203</v>
      </c>
      <c r="G47" s="231">
        <f>I47+J47+H47</f>
        <v>318171</v>
      </c>
      <c r="H47" s="220">
        <v>174896</v>
      </c>
      <c r="I47" s="220"/>
      <c r="J47" s="220">
        <v>143275</v>
      </c>
      <c r="K47" s="220"/>
      <c r="L47" s="220"/>
      <c r="M47" s="220"/>
      <c r="N47" s="307" t="s">
        <v>612</v>
      </c>
    </row>
    <row r="48" spans="1:14" ht="25.5" hidden="1">
      <c r="A48" s="304" t="s">
        <v>588</v>
      </c>
      <c r="B48" s="303"/>
      <c r="C48" s="303"/>
      <c r="D48" s="526"/>
      <c r="E48" s="526"/>
      <c r="F48" s="231"/>
      <c r="G48" s="231"/>
      <c r="H48" s="220"/>
      <c r="I48" s="220"/>
      <c r="J48" s="220"/>
      <c r="K48" s="220"/>
      <c r="L48" s="220"/>
      <c r="M48" s="220"/>
      <c r="N48" s="307" t="s">
        <v>589</v>
      </c>
    </row>
    <row r="49" spans="1:14" ht="46.5" customHeight="1">
      <c r="A49" s="304" t="s">
        <v>579</v>
      </c>
      <c r="B49" s="303">
        <v>900</v>
      </c>
      <c r="C49" s="303">
        <v>90003</v>
      </c>
      <c r="D49" s="525" t="s">
        <v>606</v>
      </c>
      <c r="E49" s="526"/>
      <c r="F49" s="231">
        <v>414800</v>
      </c>
      <c r="G49" s="231">
        <f>H49+I49+J49+K49</f>
        <v>414800</v>
      </c>
      <c r="H49" s="220">
        <v>159800</v>
      </c>
      <c r="I49" s="220"/>
      <c r="J49" s="220"/>
      <c r="K49" s="220">
        <v>255000</v>
      </c>
      <c r="L49" s="220"/>
      <c r="M49" s="220"/>
      <c r="N49" s="307" t="s">
        <v>602</v>
      </c>
    </row>
    <row r="50" spans="1:14" ht="62.25" customHeight="1">
      <c r="A50" s="304" t="s">
        <v>581</v>
      </c>
      <c r="B50" s="303">
        <v>921</v>
      </c>
      <c r="C50" s="303">
        <v>92109</v>
      </c>
      <c r="D50" s="525" t="s">
        <v>607</v>
      </c>
      <c r="E50" s="526"/>
      <c r="F50" s="231">
        <v>763000</v>
      </c>
      <c r="G50" s="231">
        <f>H50+I50+J50+K50</f>
        <v>731000</v>
      </c>
      <c r="H50" s="220">
        <v>146200</v>
      </c>
      <c r="I50" s="220"/>
      <c r="J50" s="220">
        <v>584800</v>
      </c>
      <c r="K50" s="220"/>
      <c r="L50" s="220"/>
      <c r="M50" s="220"/>
      <c r="N50" s="307" t="s">
        <v>611</v>
      </c>
    </row>
    <row r="51" spans="1:14" ht="25.5" hidden="1">
      <c r="A51" s="304"/>
      <c r="B51" s="303"/>
      <c r="C51" s="303"/>
      <c r="D51" s="526"/>
      <c r="E51" s="526"/>
      <c r="F51" s="231"/>
      <c r="G51" s="231"/>
      <c r="H51" s="220"/>
      <c r="I51" s="220"/>
      <c r="J51" s="220"/>
      <c r="K51" s="220"/>
      <c r="L51" s="220"/>
      <c r="M51" s="220"/>
      <c r="N51" s="307" t="s">
        <v>589</v>
      </c>
    </row>
    <row r="52" spans="1:14" ht="25.5" hidden="1">
      <c r="A52" s="304"/>
      <c r="B52" s="304"/>
      <c r="C52" s="304"/>
      <c r="D52" s="309"/>
      <c r="E52" s="309"/>
      <c r="F52" s="231"/>
      <c r="G52" s="231"/>
      <c r="H52" s="220"/>
      <c r="I52" s="220"/>
      <c r="J52" s="220"/>
      <c r="K52" s="220"/>
      <c r="L52" s="220"/>
      <c r="M52" s="220"/>
      <c r="N52" s="307" t="s">
        <v>589</v>
      </c>
    </row>
    <row r="53" spans="1:14" ht="25.5" hidden="1">
      <c r="A53" s="304"/>
      <c r="B53" s="304"/>
      <c r="C53" s="304"/>
      <c r="D53" s="309"/>
      <c r="E53" s="309"/>
      <c r="F53" s="231"/>
      <c r="G53" s="231"/>
      <c r="H53" s="220"/>
      <c r="I53" s="220"/>
      <c r="J53" s="220"/>
      <c r="K53" s="220"/>
      <c r="L53" s="220"/>
      <c r="M53" s="220"/>
      <c r="N53" s="307" t="s">
        <v>589</v>
      </c>
    </row>
    <row r="54" spans="1:14" ht="25.5" hidden="1">
      <c r="A54" s="304"/>
      <c r="B54" s="304"/>
      <c r="C54" s="304"/>
      <c r="D54" s="309"/>
      <c r="E54" s="309"/>
      <c r="F54" s="231"/>
      <c r="G54" s="231"/>
      <c r="H54" s="15"/>
      <c r="I54" s="15"/>
      <c r="J54" s="15"/>
      <c r="K54" s="15"/>
      <c r="L54" s="15"/>
      <c r="M54" s="15"/>
      <c r="N54" s="307" t="s">
        <v>589</v>
      </c>
    </row>
    <row r="55" spans="1:14" ht="25.5" hidden="1">
      <c r="A55" s="304"/>
      <c r="B55" s="304"/>
      <c r="C55" s="304"/>
      <c r="D55" s="309"/>
      <c r="E55" s="309"/>
      <c r="F55" s="231"/>
      <c r="G55" s="231"/>
      <c r="H55" s="15"/>
      <c r="I55" s="15"/>
      <c r="J55" s="15"/>
      <c r="K55" s="15"/>
      <c r="L55" s="15"/>
      <c r="M55" s="15"/>
      <c r="N55" s="307" t="s">
        <v>589</v>
      </c>
    </row>
    <row r="56" spans="1:14" ht="25.5" hidden="1">
      <c r="A56" s="304"/>
      <c r="B56" s="304"/>
      <c r="C56" s="304"/>
      <c r="D56" s="526"/>
      <c r="E56" s="526"/>
      <c r="F56" s="231"/>
      <c r="G56" s="231"/>
      <c r="H56" s="15"/>
      <c r="I56" s="15"/>
      <c r="J56" s="15"/>
      <c r="K56" s="15"/>
      <c r="L56" s="15"/>
      <c r="M56" s="15"/>
      <c r="N56" s="307" t="s">
        <v>589</v>
      </c>
    </row>
    <row r="57" spans="1:15" ht="33" customHeight="1">
      <c r="A57" s="537" t="s">
        <v>113</v>
      </c>
      <c r="B57" s="537"/>
      <c r="C57" s="537"/>
      <c r="D57" s="537"/>
      <c r="E57" s="537"/>
      <c r="F57" s="245">
        <f>SUM(F9:F56)</f>
        <v>38044600</v>
      </c>
      <c r="G57" s="245">
        <f aca="true" t="shared" si="2" ref="G57:M57">SUM(G9:G56)</f>
        <v>29838615</v>
      </c>
      <c r="H57" s="245">
        <f t="shared" si="2"/>
        <v>2162207</v>
      </c>
      <c r="I57" s="245">
        <f t="shared" si="2"/>
        <v>10423290</v>
      </c>
      <c r="J57" s="245">
        <f t="shared" si="2"/>
        <v>4378075</v>
      </c>
      <c r="K57" s="245">
        <f t="shared" si="2"/>
        <v>12875043</v>
      </c>
      <c r="L57" s="245">
        <f t="shared" si="2"/>
        <v>7490312</v>
      </c>
      <c r="M57" s="245">
        <f t="shared" si="2"/>
        <v>0</v>
      </c>
      <c r="N57" s="303" t="s">
        <v>49</v>
      </c>
      <c r="O57" s="310"/>
    </row>
    <row r="60" spans="11:12" ht="12.75">
      <c r="K60" s="523" t="s">
        <v>680</v>
      </c>
      <c r="L60" s="523"/>
    </row>
    <row r="61" spans="5:12" ht="12.75">
      <c r="E61" s="529"/>
      <c r="F61" s="529"/>
      <c r="G61" s="493"/>
      <c r="H61" s="493"/>
      <c r="I61" s="494"/>
      <c r="J61" s="494"/>
      <c r="L61" s="494"/>
    </row>
    <row r="62" spans="11:12" ht="12.75">
      <c r="K62" s="523" t="s">
        <v>681</v>
      </c>
      <c r="L62" s="523"/>
    </row>
  </sheetData>
  <sheetProtection/>
  <mergeCells count="65">
    <mergeCell ref="D50:E50"/>
    <mergeCell ref="D21:E21"/>
    <mergeCell ref="D22:E22"/>
    <mergeCell ref="A57:E57"/>
    <mergeCell ref="D51:E51"/>
    <mergeCell ref="D45:E45"/>
    <mergeCell ref="D46:E46"/>
    <mergeCell ref="D56:E56"/>
    <mergeCell ref="D47:E47"/>
    <mergeCell ref="D48:E48"/>
    <mergeCell ref="D49:E49"/>
    <mergeCell ref="D41:E41"/>
    <mergeCell ref="D42:E42"/>
    <mergeCell ref="D13:E13"/>
    <mergeCell ref="D14:E14"/>
    <mergeCell ref="D37:E37"/>
    <mergeCell ref="D38:E38"/>
    <mergeCell ref="D25:E25"/>
    <mergeCell ref="D26:E26"/>
    <mergeCell ref="D27:E27"/>
    <mergeCell ref="D28:E28"/>
    <mergeCell ref="D33:E33"/>
    <mergeCell ref="D29:E29"/>
    <mergeCell ref="D30:E30"/>
    <mergeCell ref="D31:E31"/>
    <mergeCell ref="D19:E19"/>
    <mergeCell ref="D20:E20"/>
    <mergeCell ref="D44:E44"/>
    <mergeCell ref="D39:E39"/>
    <mergeCell ref="D40:E40"/>
    <mergeCell ref="D32:E32"/>
    <mergeCell ref="D34:E34"/>
    <mergeCell ref="D35:E35"/>
    <mergeCell ref="D36:E36"/>
    <mergeCell ref="D43:E43"/>
    <mergeCell ref="A1:N1"/>
    <mergeCell ref="A3:A7"/>
    <mergeCell ref="B3:B7"/>
    <mergeCell ref="C3:C7"/>
    <mergeCell ref="G3:M3"/>
    <mergeCell ref="N3:N7"/>
    <mergeCell ref="D3:E7"/>
    <mergeCell ref="M4:M7"/>
    <mergeCell ref="L4:L7"/>
    <mergeCell ref="H4:K4"/>
    <mergeCell ref="H5:H7"/>
    <mergeCell ref="I5:I7"/>
    <mergeCell ref="J5:J7"/>
    <mergeCell ref="K5:K7"/>
    <mergeCell ref="K60:L60"/>
    <mergeCell ref="K62:L62"/>
    <mergeCell ref="E61:F61"/>
    <mergeCell ref="D11:E11"/>
    <mergeCell ref="D16:E16"/>
    <mergeCell ref="D18:E18"/>
    <mergeCell ref="D15:E15"/>
    <mergeCell ref="D17:E17"/>
    <mergeCell ref="D23:E23"/>
    <mergeCell ref="D24:E24"/>
    <mergeCell ref="G4:G7"/>
    <mergeCell ref="F3:F7"/>
    <mergeCell ref="D12:E12"/>
    <mergeCell ref="D9:E9"/>
    <mergeCell ref="D10:E10"/>
    <mergeCell ref="D8:E8"/>
  </mergeCells>
  <printOptions horizontalCentered="1"/>
  <pageMargins left="0.31496062992125984" right="0.3937007874015748" top="0.7086614173228347" bottom="0.5118110236220472" header="0.1968503937007874" footer="0.35433070866141736"/>
  <pageSetup fitToHeight="3" fitToWidth="3" horizontalDpi="600" verticalDpi="600" orientation="landscape" paperSize="9" scale="79" r:id="rId1"/>
  <headerFooter alignWithMargins="0">
    <oddHeader>&amp;R&amp;9Załącznik nr &amp;A
do uchwały Rady Gminy nr XXXII/274/09 
z dnia 30 grudnia 2009r.
</oddHeader>
    <oddFooter>&amp;CStrona &amp;P z &amp;N</oddFooter>
  </headerFooter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5" zoomScaleNormal="75" zoomScalePageLayoutView="0" workbookViewId="0" topLeftCell="A1">
      <selection activeCell="D19" sqref="D19:E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35.375" style="1" customWidth="1"/>
    <col min="6" max="6" width="12.75390625" style="1" customWidth="1"/>
    <col min="7" max="7" width="10.125" style="1" customWidth="1"/>
    <col min="8" max="8" width="10.875" style="1" customWidth="1"/>
    <col min="9" max="9" width="13.125" style="1" customWidth="1"/>
    <col min="10" max="10" width="14.375" style="1" customWidth="1"/>
    <col min="11" max="11" width="26.625" style="1" customWidth="1"/>
    <col min="12" max="16384" width="9.125" style="1" customWidth="1"/>
  </cols>
  <sheetData>
    <row r="1" spans="1:11" ht="18">
      <c r="A1" s="530" t="s">
        <v>211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9" t="s">
        <v>47</v>
      </c>
    </row>
    <row r="3" spans="1:12" s="38" customFormat="1" ht="19.5" customHeight="1">
      <c r="A3" s="520" t="s">
        <v>63</v>
      </c>
      <c r="B3" s="520" t="s">
        <v>2</v>
      </c>
      <c r="C3" s="520" t="s">
        <v>46</v>
      </c>
      <c r="D3" s="531" t="s">
        <v>120</v>
      </c>
      <c r="E3" s="532"/>
      <c r="F3" s="515" t="s">
        <v>72</v>
      </c>
      <c r="G3" s="515"/>
      <c r="H3" s="515"/>
      <c r="I3" s="515"/>
      <c r="J3" s="515"/>
      <c r="K3" s="515" t="s">
        <v>118</v>
      </c>
      <c r="L3" s="35"/>
    </row>
    <row r="4" spans="1:12" s="38" customFormat="1" ht="19.5" customHeight="1">
      <c r="A4" s="520"/>
      <c r="B4" s="520"/>
      <c r="C4" s="520"/>
      <c r="D4" s="533"/>
      <c r="E4" s="534"/>
      <c r="F4" s="515" t="s">
        <v>212</v>
      </c>
      <c r="G4" s="515" t="s">
        <v>20</v>
      </c>
      <c r="H4" s="515"/>
      <c r="I4" s="515"/>
      <c r="J4" s="515"/>
      <c r="K4" s="515"/>
      <c r="L4" s="35"/>
    </row>
    <row r="5" spans="1:12" s="38" customFormat="1" ht="29.25" customHeight="1">
      <c r="A5" s="520"/>
      <c r="B5" s="520"/>
      <c r="C5" s="520"/>
      <c r="D5" s="533"/>
      <c r="E5" s="534"/>
      <c r="F5" s="515"/>
      <c r="G5" s="515" t="s">
        <v>117</v>
      </c>
      <c r="H5" s="515" t="s">
        <v>105</v>
      </c>
      <c r="I5" s="515" t="s">
        <v>121</v>
      </c>
      <c r="J5" s="515" t="s">
        <v>106</v>
      </c>
      <c r="K5" s="515"/>
      <c r="L5" s="35"/>
    </row>
    <row r="6" spans="1:12" s="38" customFormat="1" ht="19.5" customHeight="1">
      <c r="A6" s="520"/>
      <c r="B6" s="520"/>
      <c r="C6" s="520"/>
      <c r="D6" s="533"/>
      <c r="E6" s="534"/>
      <c r="F6" s="515"/>
      <c r="G6" s="515"/>
      <c r="H6" s="515"/>
      <c r="I6" s="515"/>
      <c r="J6" s="515"/>
      <c r="K6" s="515"/>
      <c r="L6" s="35"/>
    </row>
    <row r="7" spans="1:12" s="38" customFormat="1" ht="19.5" customHeight="1">
      <c r="A7" s="520"/>
      <c r="B7" s="520"/>
      <c r="C7" s="520"/>
      <c r="D7" s="535"/>
      <c r="E7" s="536"/>
      <c r="F7" s="515"/>
      <c r="G7" s="515"/>
      <c r="H7" s="515"/>
      <c r="I7" s="515"/>
      <c r="J7" s="515"/>
      <c r="K7" s="515"/>
      <c r="L7" s="35"/>
    </row>
    <row r="8" spans="1:12" ht="7.5" customHeight="1">
      <c r="A8" s="71">
        <v>1</v>
      </c>
      <c r="B8" s="71">
        <v>2</v>
      </c>
      <c r="C8" s="71">
        <v>3</v>
      </c>
      <c r="D8" s="527">
        <v>4</v>
      </c>
      <c r="E8" s="528"/>
      <c r="F8" s="71">
        <v>5</v>
      </c>
      <c r="G8" s="71">
        <v>6</v>
      </c>
      <c r="H8" s="71">
        <v>7</v>
      </c>
      <c r="I8" s="71">
        <v>8</v>
      </c>
      <c r="J8" s="71">
        <v>9</v>
      </c>
      <c r="K8" s="71">
        <v>10</v>
      </c>
      <c r="L8" s="35"/>
    </row>
    <row r="9" spans="1:12" ht="33.75" customHeight="1">
      <c r="A9" s="311" t="s">
        <v>13</v>
      </c>
      <c r="B9" s="312" t="s">
        <v>590</v>
      </c>
      <c r="C9" s="312" t="s">
        <v>231</v>
      </c>
      <c r="D9" s="509" t="s">
        <v>613</v>
      </c>
      <c r="E9" s="509"/>
      <c r="F9" s="302">
        <f>G9+H9+I9+J9</f>
        <v>100000</v>
      </c>
      <c r="G9" s="302">
        <v>100000</v>
      </c>
      <c r="H9" s="302"/>
      <c r="I9" s="308"/>
      <c r="J9" s="302"/>
      <c r="K9" s="307" t="s">
        <v>592</v>
      </c>
      <c r="L9" s="35"/>
    </row>
    <row r="10" spans="1:12" ht="29.25" customHeight="1">
      <c r="A10" s="311" t="s">
        <v>14</v>
      </c>
      <c r="B10" s="312" t="s">
        <v>247</v>
      </c>
      <c r="C10" s="312" t="s">
        <v>249</v>
      </c>
      <c r="D10" s="511" t="s">
        <v>676</v>
      </c>
      <c r="E10" s="512"/>
      <c r="F10" s="302">
        <f aca="true" t="shared" si="0" ref="F10:F20">G10+H10+I10+J10</f>
        <v>67500</v>
      </c>
      <c r="G10" s="302">
        <v>67500</v>
      </c>
      <c r="H10" s="302"/>
      <c r="I10" s="308"/>
      <c r="J10" s="302"/>
      <c r="K10" s="307" t="s">
        <v>592</v>
      </c>
      <c r="L10" s="35"/>
    </row>
    <row r="11" spans="1:12" ht="25.5" customHeight="1">
      <c r="A11" s="311" t="s">
        <v>15</v>
      </c>
      <c r="B11" s="312"/>
      <c r="C11" s="312"/>
      <c r="D11" s="511" t="s">
        <v>679</v>
      </c>
      <c r="E11" s="512"/>
      <c r="F11" s="302">
        <f t="shared" si="0"/>
        <v>67500</v>
      </c>
      <c r="G11" s="302">
        <v>67500</v>
      </c>
      <c r="H11" s="302"/>
      <c r="I11" s="308"/>
      <c r="J11" s="302"/>
      <c r="K11" s="307" t="s">
        <v>592</v>
      </c>
      <c r="L11" s="35"/>
    </row>
    <row r="12" spans="1:12" ht="27.75" customHeight="1">
      <c r="A12" s="311" t="s">
        <v>1</v>
      </c>
      <c r="B12" s="312"/>
      <c r="C12" s="312"/>
      <c r="D12" s="511" t="s">
        <v>677</v>
      </c>
      <c r="E12" s="512"/>
      <c r="F12" s="302">
        <f t="shared" si="0"/>
        <v>67500</v>
      </c>
      <c r="G12" s="302">
        <v>67500</v>
      </c>
      <c r="H12" s="302"/>
      <c r="I12" s="308"/>
      <c r="J12" s="302"/>
      <c r="K12" s="307" t="s">
        <v>592</v>
      </c>
      <c r="L12" s="35"/>
    </row>
    <row r="13" spans="1:12" ht="31.5" customHeight="1">
      <c r="A13" s="311" t="s">
        <v>21</v>
      </c>
      <c r="B13" s="312"/>
      <c r="C13" s="312"/>
      <c r="D13" s="511" t="s">
        <v>678</v>
      </c>
      <c r="E13" s="512"/>
      <c r="F13" s="302">
        <f t="shared" si="0"/>
        <v>67500</v>
      </c>
      <c r="G13" s="302">
        <v>67500</v>
      </c>
      <c r="H13" s="302"/>
      <c r="I13" s="308"/>
      <c r="J13" s="302"/>
      <c r="K13" s="307" t="s">
        <v>592</v>
      </c>
      <c r="L13" s="35"/>
    </row>
    <row r="14" spans="1:12" ht="31.5" customHeight="1">
      <c r="A14" s="311" t="s">
        <v>24</v>
      </c>
      <c r="B14" s="312"/>
      <c r="C14" s="312"/>
      <c r="D14" s="511" t="s">
        <v>614</v>
      </c>
      <c r="E14" s="512"/>
      <c r="F14" s="302">
        <f t="shared" si="0"/>
        <v>121000</v>
      </c>
      <c r="G14" s="302">
        <v>121000</v>
      </c>
      <c r="H14" s="302"/>
      <c r="I14" s="308"/>
      <c r="J14" s="302"/>
      <c r="K14" s="307" t="s">
        <v>592</v>
      </c>
      <c r="L14" s="35"/>
    </row>
    <row r="15" spans="1:12" ht="21.75" customHeight="1">
      <c r="A15" s="311" t="s">
        <v>27</v>
      </c>
      <c r="B15" s="312" t="s">
        <v>254</v>
      </c>
      <c r="C15" s="312" t="s">
        <v>256</v>
      </c>
      <c r="D15" s="511" t="s">
        <v>615</v>
      </c>
      <c r="E15" s="512"/>
      <c r="F15" s="302">
        <f t="shared" si="0"/>
        <v>5000</v>
      </c>
      <c r="G15" s="302">
        <v>5000</v>
      </c>
      <c r="H15" s="302"/>
      <c r="I15" s="308"/>
      <c r="J15" s="302"/>
      <c r="K15" s="307" t="s">
        <v>592</v>
      </c>
      <c r="L15" s="35"/>
    </row>
    <row r="16" spans="1:12" ht="27.75" customHeight="1">
      <c r="A16" s="311" t="s">
        <v>33</v>
      </c>
      <c r="B16" s="312" t="s">
        <v>270</v>
      </c>
      <c r="C16" s="312" t="s">
        <v>274</v>
      </c>
      <c r="D16" s="511" t="s">
        <v>616</v>
      </c>
      <c r="E16" s="512"/>
      <c r="F16" s="302">
        <f t="shared" si="0"/>
        <v>96500</v>
      </c>
      <c r="G16" s="302">
        <v>96500</v>
      </c>
      <c r="H16" s="302"/>
      <c r="I16" s="308"/>
      <c r="J16" s="302"/>
      <c r="K16" s="307" t="s">
        <v>592</v>
      </c>
      <c r="L16" s="35"/>
    </row>
    <row r="17" spans="1:12" ht="21.75" customHeight="1">
      <c r="A17" s="311" t="s">
        <v>50</v>
      </c>
      <c r="B17" s="312"/>
      <c r="C17" s="312"/>
      <c r="D17" s="511" t="s">
        <v>617</v>
      </c>
      <c r="E17" s="512"/>
      <c r="F17" s="313">
        <f t="shared" si="0"/>
        <v>5000</v>
      </c>
      <c r="G17" s="302">
        <v>5000</v>
      </c>
      <c r="H17" s="302"/>
      <c r="I17" s="308"/>
      <c r="J17" s="302"/>
      <c r="K17" s="307" t="s">
        <v>592</v>
      </c>
      <c r="L17" s="35"/>
    </row>
    <row r="18" spans="1:12" ht="28.5" customHeight="1">
      <c r="A18" s="311" t="s">
        <v>565</v>
      </c>
      <c r="B18" s="312" t="s">
        <v>286</v>
      </c>
      <c r="C18" s="312" t="s">
        <v>288</v>
      </c>
      <c r="D18" s="511" t="s">
        <v>591</v>
      </c>
      <c r="E18" s="512"/>
      <c r="F18" s="313">
        <f t="shared" si="0"/>
        <v>100000</v>
      </c>
      <c r="G18" s="302">
        <v>100000</v>
      </c>
      <c r="H18" s="302"/>
      <c r="I18" s="308"/>
      <c r="J18" s="302"/>
      <c r="K18" s="307" t="s">
        <v>592</v>
      </c>
      <c r="L18" s="35"/>
    </row>
    <row r="19" spans="1:12" ht="28.5" customHeight="1">
      <c r="A19" s="311" t="s">
        <v>566</v>
      </c>
      <c r="B19" s="312" t="s">
        <v>352</v>
      </c>
      <c r="C19" s="312" t="s">
        <v>366</v>
      </c>
      <c r="D19" s="511" t="s">
        <v>682</v>
      </c>
      <c r="E19" s="512"/>
      <c r="F19" s="313">
        <f t="shared" si="0"/>
        <v>9000</v>
      </c>
      <c r="G19" s="302">
        <v>9000</v>
      </c>
      <c r="H19" s="302"/>
      <c r="I19" s="308"/>
      <c r="J19" s="302"/>
      <c r="K19" s="307" t="s">
        <v>592</v>
      </c>
      <c r="L19" s="35"/>
    </row>
    <row r="20" spans="1:12" ht="29.25" customHeight="1">
      <c r="A20" s="311" t="s">
        <v>567</v>
      </c>
      <c r="B20" s="312" t="s">
        <v>407</v>
      </c>
      <c r="C20" s="312" t="s">
        <v>539</v>
      </c>
      <c r="D20" s="511" t="s">
        <v>618</v>
      </c>
      <c r="E20" s="512"/>
      <c r="F20" s="313">
        <f t="shared" si="0"/>
        <v>5000</v>
      </c>
      <c r="G20" s="302">
        <v>5000</v>
      </c>
      <c r="H20" s="302"/>
      <c r="I20" s="308"/>
      <c r="J20" s="302"/>
      <c r="K20" s="307" t="s">
        <v>592</v>
      </c>
      <c r="L20" s="35"/>
    </row>
    <row r="21" spans="1:12" ht="22.5" customHeight="1">
      <c r="A21" s="538" t="s">
        <v>113</v>
      </c>
      <c r="B21" s="538"/>
      <c r="C21" s="538"/>
      <c r="D21" s="538"/>
      <c r="E21" s="538"/>
      <c r="F21" s="302">
        <f>SUM(F9:F20)</f>
        <v>711500</v>
      </c>
      <c r="G21" s="302">
        <f>SUM(G9:G20)</f>
        <v>711500</v>
      </c>
      <c r="H21" s="302">
        <f>SUM(H9:H20)</f>
        <v>0</v>
      </c>
      <c r="I21" s="302">
        <f>SUM(I9:I20)</f>
        <v>0</v>
      </c>
      <c r="J21" s="302">
        <f>SUM(J9:J20)</f>
        <v>0</v>
      </c>
      <c r="K21" s="77" t="s">
        <v>49</v>
      </c>
      <c r="L21" s="35"/>
    </row>
    <row r="22" spans="1:1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ht="12.75">
      <c r="A23" s="1" t="s">
        <v>70</v>
      </c>
    </row>
    <row r="24" ht="12.75">
      <c r="A24" s="1" t="s">
        <v>67</v>
      </c>
    </row>
    <row r="25" spans="1:11" ht="12.75">
      <c r="A25" s="1" t="s">
        <v>68</v>
      </c>
      <c r="J25" s="3" t="s">
        <v>680</v>
      </c>
      <c r="K25" s="3"/>
    </row>
    <row r="26" ht="12.75">
      <c r="A26" s="1" t="s">
        <v>69</v>
      </c>
    </row>
    <row r="27" ht="12.75">
      <c r="J27" s="1" t="s">
        <v>681</v>
      </c>
    </row>
    <row r="28" ht="14.25">
      <c r="A28" s="50" t="s">
        <v>119</v>
      </c>
    </row>
  </sheetData>
  <sheetProtection/>
  <mergeCells count="27">
    <mergeCell ref="D8:E8"/>
    <mergeCell ref="F4:F7"/>
    <mergeCell ref="I5:I7"/>
    <mergeCell ref="D9:E9"/>
    <mergeCell ref="D17:E17"/>
    <mergeCell ref="D13:E13"/>
    <mergeCell ref="D11:E11"/>
    <mergeCell ref="D12:E12"/>
    <mergeCell ref="D14:E14"/>
    <mergeCell ref="D16:E16"/>
    <mergeCell ref="A1:K1"/>
    <mergeCell ref="A3:A7"/>
    <mergeCell ref="B3:B7"/>
    <mergeCell ref="C3:C7"/>
    <mergeCell ref="F3:J3"/>
    <mergeCell ref="K3:K7"/>
    <mergeCell ref="D3:E7"/>
    <mergeCell ref="A21:E21"/>
    <mergeCell ref="G5:G7"/>
    <mergeCell ref="H5:H7"/>
    <mergeCell ref="G4:J4"/>
    <mergeCell ref="J5:J7"/>
    <mergeCell ref="D20:E20"/>
    <mergeCell ref="D15:E15"/>
    <mergeCell ref="D10:E10"/>
    <mergeCell ref="D18:E18"/>
    <mergeCell ref="D19:E19"/>
  </mergeCells>
  <printOptions horizontalCentered="1"/>
  <pageMargins left="0.5118110236220472" right="0.3937007874015748" top="0.984251968503937" bottom="0.7874015748031497" header="0.5118110236220472" footer="0.5118110236220472"/>
  <pageSetup fitToHeight="1" fitToWidth="1" horizontalDpi="600" verticalDpi="600" orientation="landscape" paperSize="9" scale="80" r:id="rId1"/>
  <headerFooter alignWithMargins="0">
    <oddHeader>&amp;R&amp;9Załącznik nr &amp;A
do uchwały Rady Gminy nr XXXII/274/09 
z dnia 30 grudnia 2009r.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00">
      <selection activeCell="L131" sqref="L131"/>
    </sheetView>
  </sheetViews>
  <sheetFormatPr defaultColWidth="10.25390625" defaultRowHeight="12.75"/>
  <cols>
    <col min="1" max="1" width="3.625" style="10" bestFit="1" customWidth="1"/>
    <col min="2" max="2" width="19.875" style="10" customWidth="1"/>
    <col min="3" max="3" width="13.00390625" style="10" customWidth="1"/>
    <col min="4" max="4" width="10.375" style="10" customWidth="1"/>
    <col min="5" max="5" width="14.00390625" style="10" customWidth="1"/>
    <col min="6" max="6" width="12.875" style="10" customWidth="1"/>
    <col min="7" max="7" width="10.875" style="10" customWidth="1"/>
    <col min="8" max="8" width="10.375" style="10" customWidth="1"/>
    <col min="9" max="9" width="8.75390625" style="10" customWidth="1"/>
    <col min="10" max="11" width="7.75390625" style="10" customWidth="1"/>
    <col min="12" max="12" width="9.75390625" style="10" customWidth="1"/>
    <col min="13" max="13" width="11.75390625" style="10" customWidth="1"/>
    <col min="14" max="14" width="10.375" style="10" customWidth="1"/>
    <col min="15" max="15" width="1.25" style="10" hidden="1" customWidth="1"/>
    <col min="16" max="16" width="11.25390625" style="10" customWidth="1"/>
    <col min="17" max="17" width="13.125" style="397" customWidth="1"/>
    <col min="18" max="16384" width="10.25390625" style="10" customWidth="1"/>
  </cols>
  <sheetData>
    <row r="1" spans="1:17" ht="29.25" customHeight="1">
      <c r="A1" s="541" t="s">
        <v>224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396"/>
    </row>
    <row r="2" spans="1:16" ht="18.7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7"/>
      <c r="N2" s="336"/>
      <c r="O2" s="336"/>
      <c r="P2" s="336"/>
    </row>
    <row r="3" spans="1:17" ht="11.25">
      <c r="A3" s="542" t="s">
        <v>63</v>
      </c>
      <c r="B3" s="505" t="s">
        <v>73</v>
      </c>
      <c r="C3" s="506" t="s">
        <v>74</v>
      </c>
      <c r="D3" s="506" t="s">
        <v>122</v>
      </c>
      <c r="E3" s="504" t="s">
        <v>112</v>
      </c>
      <c r="F3" s="546" t="s">
        <v>6</v>
      </c>
      <c r="G3" s="546"/>
      <c r="H3" s="547" t="s">
        <v>72</v>
      </c>
      <c r="I3" s="548"/>
      <c r="J3" s="548"/>
      <c r="K3" s="548"/>
      <c r="L3" s="548"/>
      <c r="M3" s="548"/>
      <c r="N3" s="548"/>
      <c r="O3" s="548"/>
      <c r="P3" s="549"/>
      <c r="Q3" s="398"/>
    </row>
    <row r="4" spans="1:17" ht="11.25">
      <c r="A4" s="543"/>
      <c r="B4" s="505"/>
      <c r="C4" s="506"/>
      <c r="D4" s="506"/>
      <c r="E4" s="504"/>
      <c r="F4" s="504" t="s">
        <v>109</v>
      </c>
      <c r="G4" s="504" t="s">
        <v>110</v>
      </c>
      <c r="H4" s="502" t="s">
        <v>197</v>
      </c>
      <c r="I4" s="503"/>
      <c r="J4" s="503"/>
      <c r="K4" s="503"/>
      <c r="L4" s="503"/>
      <c r="M4" s="503"/>
      <c r="N4" s="503"/>
      <c r="O4" s="503"/>
      <c r="P4" s="539"/>
      <c r="Q4" s="398"/>
    </row>
    <row r="5" spans="1:17" ht="11.25">
      <c r="A5" s="543"/>
      <c r="B5" s="505"/>
      <c r="C5" s="506"/>
      <c r="D5" s="506"/>
      <c r="E5" s="504"/>
      <c r="F5" s="504"/>
      <c r="G5" s="504"/>
      <c r="H5" s="506" t="s">
        <v>76</v>
      </c>
      <c r="I5" s="502" t="s">
        <v>77</v>
      </c>
      <c r="J5" s="503"/>
      <c r="K5" s="503"/>
      <c r="L5" s="503"/>
      <c r="M5" s="503"/>
      <c r="N5" s="503"/>
      <c r="O5" s="503"/>
      <c r="P5" s="539"/>
      <c r="Q5" s="398"/>
    </row>
    <row r="6" spans="1:17" ht="14.25" customHeight="1">
      <c r="A6" s="543"/>
      <c r="B6" s="505"/>
      <c r="C6" s="506"/>
      <c r="D6" s="506"/>
      <c r="E6" s="504"/>
      <c r="F6" s="504"/>
      <c r="G6" s="504"/>
      <c r="H6" s="506"/>
      <c r="I6" s="505" t="s">
        <v>78</v>
      </c>
      <c r="J6" s="505"/>
      <c r="K6" s="505"/>
      <c r="L6" s="505"/>
      <c r="M6" s="502" t="s">
        <v>75</v>
      </c>
      <c r="N6" s="503"/>
      <c r="O6" s="503"/>
      <c r="P6" s="539"/>
      <c r="Q6" s="398"/>
    </row>
    <row r="7" spans="1:17" ht="12.75" customHeight="1">
      <c r="A7" s="543"/>
      <c r="B7" s="505"/>
      <c r="C7" s="506"/>
      <c r="D7" s="506"/>
      <c r="E7" s="504"/>
      <c r="F7" s="504"/>
      <c r="G7" s="504"/>
      <c r="H7" s="506"/>
      <c r="I7" s="506" t="s">
        <v>79</v>
      </c>
      <c r="J7" s="505" t="s">
        <v>80</v>
      </c>
      <c r="K7" s="505"/>
      <c r="L7" s="505"/>
      <c r="M7" s="506" t="s">
        <v>81</v>
      </c>
      <c r="N7" s="499" t="s">
        <v>80</v>
      </c>
      <c r="O7" s="500"/>
      <c r="P7" s="501"/>
      <c r="Q7" s="399"/>
    </row>
    <row r="8" spans="1:17" ht="48" customHeight="1">
      <c r="A8" s="544"/>
      <c r="B8" s="505"/>
      <c r="C8" s="506"/>
      <c r="D8" s="506"/>
      <c r="E8" s="504"/>
      <c r="F8" s="504"/>
      <c r="G8" s="504"/>
      <c r="H8" s="506"/>
      <c r="I8" s="506"/>
      <c r="J8" s="36" t="s">
        <v>111</v>
      </c>
      <c r="K8" s="36" t="s">
        <v>82</v>
      </c>
      <c r="L8" s="36" t="s">
        <v>83</v>
      </c>
      <c r="M8" s="506"/>
      <c r="N8" s="36" t="s">
        <v>623</v>
      </c>
      <c r="O8" s="36"/>
      <c r="P8" s="36" t="s">
        <v>84</v>
      </c>
      <c r="Q8" s="400"/>
    </row>
    <row r="9" spans="1:17" ht="7.5" customHeight="1">
      <c r="A9" s="338">
        <v>1</v>
      </c>
      <c r="B9" s="338">
        <v>2</v>
      </c>
      <c r="C9" s="338">
        <v>3</v>
      </c>
      <c r="D9" s="338">
        <v>4</v>
      </c>
      <c r="E9" s="339">
        <v>5</v>
      </c>
      <c r="F9" s="339">
        <v>6</v>
      </c>
      <c r="G9" s="339">
        <v>7</v>
      </c>
      <c r="H9" s="338">
        <v>8</v>
      </c>
      <c r="I9" s="338">
        <v>9</v>
      </c>
      <c r="J9" s="338">
        <v>10</v>
      </c>
      <c r="K9" s="338">
        <v>11</v>
      </c>
      <c r="L9" s="338">
        <v>12</v>
      </c>
      <c r="M9" s="338">
        <v>13</v>
      </c>
      <c r="N9" s="338">
        <v>14</v>
      </c>
      <c r="O9" s="338">
        <v>15</v>
      </c>
      <c r="P9" s="338">
        <v>16</v>
      </c>
      <c r="Q9" s="401"/>
    </row>
    <row r="10" spans="1:17" s="48" customFormat="1" ht="11.25" customHeight="1">
      <c r="A10" s="319">
        <v>1</v>
      </c>
      <c r="B10" s="340" t="s">
        <v>85</v>
      </c>
      <c r="C10" s="545" t="s">
        <v>49</v>
      </c>
      <c r="D10" s="545"/>
      <c r="E10" s="341">
        <f>SUM(E15,E24,E33,E42,E55,E64,E91,E73,E82)</f>
        <v>19881155</v>
      </c>
      <c r="F10" s="341">
        <f aca="true" t="shared" si="0" ref="F10:P10">SUM(F15,F24,F33,F42,F55,F64,F91,F73,F82)</f>
        <v>7006112</v>
      </c>
      <c r="G10" s="341">
        <f t="shared" si="0"/>
        <v>12875043</v>
      </c>
      <c r="H10" s="341">
        <f t="shared" si="0"/>
        <v>19578981</v>
      </c>
      <c r="I10" s="341">
        <f t="shared" si="0"/>
        <v>6703938</v>
      </c>
      <c r="J10" s="341">
        <f t="shared" si="0"/>
        <v>6544138</v>
      </c>
      <c r="K10" s="341">
        <f t="shared" si="0"/>
        <v>0</v>
      </c>
      <c r="L10" s="341">
        <f t="shared" si="0"/>
        <v>159800</v>
      </c>
      <c r="M10" s="341">
        <f>SUM(M15,M24,M33,M42,M55,M64,M91,M73,M82)</f>
        <v>12875043</v>
      </c>
      <c r="N10" s="341">
        <f t="shared" si="0"/>
        <v>0</v>
      </c>
      <c r="O10" s="341">
        <f t="shared" si="0"/>
        <v>0</v>
      </c>
      <c r="P10" s="393">
        <f t="shared" si="0"/>
        <v>12875043</v>
      </c>
      <c r="Q10" s="402"/>
    </row>
    <row r="11" spans="1:17" ht="12.75">
      <c r="A11" s="510" t="s">
        <v>86</v>
      </c>
      <c r="B11" s="342" t="s">
        <v>87</v>
      </c>
      <c r="C11" s="343" t="s">
        <v>624</v>
      </c>
      <c r="D11" s="344"/>
      <c r="E11" s="345"/>
      <c r="F11" s="345"/>
      <c r="G11" s="345"/>
      <c r="H11" s="344"/>
      <c r="I11" s="346"/>
      <c r="J11" s="346"/>
      <c r="K11" s="346"/>
      <c r="L11" s="346"/>
      <c r="M11" s="346"/>
      <c r="N11" s="346"/>
      <c r="O11" s="346"/>
      <c r="P11" s="483"/>
      <c r="Q11" s="403"/>
    </row>
    <row r="12" spans="1:17" ht="12.75">
      <c r="A12" s="510"/>
      <c r="B12" s="342" t="s">
        <v>88</v>
      </c>
      <c r="C12" s="347"/>
      <c r="D12" s="348"/>
      <c r="E12" s="349"/>
      <c r="F12" s="349"/>
      <c r="G12" s="349"/>
      <c r="H12" s="348"/>
      <c r="I12" s="350"/>
      <c r="J12" s="350"/>
      <c r="K12" s="350"/>
      <c r="L12" s="350"/>
      <c r="M12" s="350"/>
      <c r="N12" s="350"/>
      <c r="O12" s="350"/>
      <c r="P12" s="484"/>
      <c r="Q12" s="403"/>
    </row>
    <row r="13" spans="1:17" ht="12.75">
      <c r="A13" s="510"/>
      <c r="B13" s="342" t="s">
        <v>89</v>
      </c>
      <c r="C13" s="347" t="s">
        <v>625</v>
      </c>
      <c r="D13" s="348"/>
      <c r="E13" s="349"/>
      <c r="F13" s="349"/>
      <c r="G13" s="349"/>
      <c r="H13" s="348"/>
      <c r="I13" s="350"/>
      <c r="J13" s="350"/>
      <c r="K13" s="350"/>
      <c r="L13" s="350"/>
      <c r="M13" s="350"/>
      <c r="N13" s="350"/>
      <c r="O13" s="350"/>
      <c r="P13" s="484"/>
      <c r="Q13" s="403"/>
    </row>
    <row r="14" spans="1:17" ht="12.75">
      <c r="A14" s="510"/>
      <c r="B14" s="342" t="s">
        <v>90</v>
      </c>
      <c r="C14" s="351" t="s">
        <v>626</v>
      </c>
      <c r="D14" s="352"/>
      <c r="E14" s="353"/>
      <c r="F14" s="353"/>
      <c r="G14" s="353"/>
      <c r="H14" s="352"/>
      <c r="I14" s="354"/>
      <c r="J14" s="354"/>
      <c r="K14" s="354"/>
      <c r="L14" s="354"/>
      <c r="M14" s="354"/>
      <c r="N14" s="354"/>
      <c r="O14" s="354"/>
      <c r="P14" s="485"/>
      <c r="Q14" s="403"/>
    </row>
    <row r="15" spans="1:16" ht="11.25">
      <c r="A15" s="510"/>
      <c r="B15" s="355" t="s">
        <v>91</v>
      </c>
      <c r="C15" s="356"/>
      <c r="D15" s="357" t="s">
        <v>231</v>
      </c>
      <c r="E15" s="358">
        <f>SUM(F15:G15)</f>
        <v>6008236</v>
      </c>
      <c r="F15" s="358">
        <f>SUM(F16:F19)+68431</f>
        <v>2894194</v>
      </c>
      <c r="G15" s="358">
        <f>SUM(G16:G19)</f>
        <v>3114042</v>
      </c>
      <c r="H15" s="359">
        <f>I15+M15</f>
        <v>5939805</v>
      </c>
      <c r="I15" s="359">
        <f>SUM(J15:L15)</f>
        <v>2825763</v>
      </c>
      <c r="J15" s="359">
        <v>2825763</v>
      </c>
      <c r="K15" s="359"/>
      <c r="L15" s="359"/>
      <c r="M15" s="359">
        <f>SUM(N15:P15)</f>
        <v>3114042</v>
      </c>
      <c r="N15" s="359"/>
      <c r="O15" s="359"/>
      <c r="P15" s="481">
        <v>3114042</v>
      </c>
    </row>
    <row r="16" spans="1:17" ht="11.25">
      <c r="A16" s="510"/>
      <c r="B16" s="355" t="s">
        <v>226</v>
      </c>
      <c r="C16" s="360"/>
      <c r="D16" s="360"/>
      <c r="E16" s="358">
        <f>SUM(F16:G16)</f>
        <v>5939805</v>
      </c>
      <c r="F16" s="361">
        <f>SUM(I15)</f>
        <v>2825763</v>
      </c>
      <c r="G16" s="361">
        <f>SUM(M15)</f>
        <v>3114042</v>
      </c>
      <c r="H16" s="507"/>
      <c r="I16" s="507"/>
      <c r="J16" s="507"/>
      <c r="K16" s="507"/>
      <c r="L16" s="507"/>
      <c r="M16" s="507"/>
      <c r="N16" s="507"/>
      <c r="O16" s="507"/>
      <c r="P16" s="507"/>
      <c r="Q16" s="403"/>
    </row>
    <row r="17" spans="1:17" ht="11.25">
      <c r="A17" s="510"/>
      <c r="B17" s="355" t="s">
        <v>198</v>
      </c>
      <c r="C17" s="360"/>
      <c r="D17" s="360"/>
      <c r="E17" s="358">
        <f>SUM(F17:G17)</f>
        <v>0</v>
      </c>
      <c r="F17" s="361"/>
      <c r="G17" s="361"/>
      <c r="H17" s="508"/>
      <c r="I17" s="508"/>
      <c r="J17" s="508"/>
      <c r="K17" s="508"/>
      <c r="L17" s="508"/>
      <c r="M17" s="508"/>
      <c r="N17" s="508"/>
      <c r="O17" s="508"/>
      <c r="P17" s="508"/>
      <c r="Q17" s="403"/>
    </row>
    <row r="18" spans="1:17" ht="11.25">
      <c r="A18" s="510"/>
      <c r="B18" s="355" t="s">
        <v>210</v>
      </c>
      <c r="C18" s="362"/>
      <c r="D18" s="362"/>
      <c r="E18" s="363">
        <f>SUM(F18:G18)</f>
        <v>0</v>
      </c>
      <c r="F18" s="364"/>
      <c r="G18" s="364"/>
      <c r="H18" s="508"/>
      <c r="I18" s="508"/>
      <c r="J18" s="508"/>
      <c r="K18" s="508"/>
      <c r="L18" s="508"/>
      <c r="M18" s="508"/>
      <c r="N18" s="508"/>
      <c r="O18" s="508"/>
      <c r="P18" s="508"/>
      <c r="Q18" s="403"/>
    </row>
    <row r="19" spans="1:17" ht="11.25">
      <c r="A19" s="510"/>
      <c r="B19" s="355" t="s">
        <v>227</v>
      </c>
      <c r="C19" s="362"/>
      <c r="D19" s="362"/>
      <c r="E19" s="363">
        <f>SUM(F19:G19)</f>
        <v>0</v>
      </c>
      <c r="F19" s="364"/>
      <c r="G19" s="364"/>
      <c r="H19" s="498"/>
      <c r="I19" s="498"/>
      <c r="J19" s="498"/>
      <c r="K19" s="498"/>
      <c r="L19" s="498"/>
      <c r="M19" s="498"/>
      <c r="N19" s="498"/>
      <c r="O19" s="498"/>
      <c r="P19" s="498"/>
      <c r="Q19" s="403"/>
    </row>
    <row r="20" spans="1:17" ht="11.25">
      <c r="A20" s="510" t="s">
        <v>92</v>
      </c>
      <c r="B20" s="342" t="s">
        <v>87</v>
      </c>
      <c r="C20" s="343" t="s">
        <v>627</v>
      </c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486"/>
      <c r="Q20" s="403"/>
    </row>
    <row r="21" spans="1:17" ht="11.25">
      <c r="A21" s="510"/>
      <c r="B21" s="342" t="s">
        <v>88</v>
      </c>
      <c r="C21" s="347" t="s">
        <v>628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487"/>
      <c r="Q21" s="403"/>
    </row>
    <row r="22" spans="1:17" ht="11.25">
      <c r="A22" s="510"/>
      <c r="B22" s="342" t="s">
        <v>89</v>
      </c>
      <c r="C22" s="347" t="s">
        <v>629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487"/>
      <c r="Q22" s="403"/>
    </row>
    <row r="23" spans="1:17" ht="11.25">
      <c r="A23" s="510"/>
      <c r="B23" s="342" t="s">
        <v>90</v>
      </c>
      <c r="C23" s="351" t="s">
        <v>630</v>
      </c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488"/>
      <c r="Q23" s="403"/>
    </row>
    <row r="24" spans="1:16" ht="11.25">
      <c r="A24" s="510"/>
      <c r="B24" s="355" t="s">
        <v>91</v>
      </c>
      <c r="C24" s="357"/>
      <c r="D24" s="357" t="s">
        <v>231</v>
      </c>
      <c r="E24" s="363">
        <f>SUM(F24:G24)</f>
        <v>3106441</v>
      </c>
      <c r="F24" s="363">
        <f>SUM(F25:F28)+88566</f>
        <v>792021</v>
      </c>
      <c r="G24" s="363">
        <f>SUM(G25:G28)</f>
        <v>2314420</v>
      </c>
      <c r="H24" s="369">
        <f>I24+M24</f>
        <v>3017875</v>
      </c>
      <c r="I24" s="369">
        <f>SUM(J24:L24)</f>
        <v>703455</v>
      </c>
      <c r="J24" s="369">
        <v>703455</v>
      </c>
      <c r="K24" s="369"/>
      <c r="L24" s="369"/>
      <c r="M24" s="369">
        <f>SUM(N24:P24)</f>
        <v>2314420</v>
      </c>
      <c r="N24" s="369"/>
      <c r="O24" s="369"/>
      <c r="P24" s="482">
        <v>2314420</v>
      </c>
    </row>
    <row r="25" spans="1:17" ht="11.25">
      <c r="A25" s="510"/>
      <c r="B25" s="355" t="s">
        <v>226</v>
      </c>
      <c r="C25" s="540"/>
      <c r="D25" s="540"/>
      <c r="E25" s="363">
        <f>SUM(F25:G25)</f>
        <v>3017875</v>
      </c>
      <c r="F25" s="364">
        <f>SUM(I24)</f>
        <v>703455</v>
      </c>
      <c r="G25" s="364">
        <f>SUM(M24)</f>
        <v>2314420</v>
      </c>
      <c r="H25" s="540"/>
      <c r="I25" s="540"/>
      <c r="J25" s="540"/>
      <c r="K25" s="540"/>
      <c r="L25" s="540"/>
      <c r="M25" s="540"/>
      <c r="N25" s="540"/>
      <c r="O25" s="540"/>
      <c r="P25" s="540"/>
      <c r="Q25" s="403"/>
    </row>
    <row r="26" spans="1:17" ht="11.25">
      <c r="A26" s="510"/>
      <c r="B26" s="355" t="s">
        <v>198</v>
      </c>
      <c r="C26" s="540"/>
      <c r="D26" s="540"/>
      <c r="E26" s="363">
        <f>SUM(F26:G26)</f>
        <v>0</v>
      </c>
      <c r="F26" s="364"/>
      <c r="G26" s="364"/>
      <c r="H26" s="540"/>
      <c r="I26" s="540"/>
      <c r="J26" s="540"/>
      <c r="K26" s="540"/>
      <c r="L26" s="540"/>
      <c r="M26" s="540"/>
      <c r="N26" s="540"/>
      <c r="O26" s="540"/>
      <c r="P26" s="540"/>
      <c r="Q26" s="403"/>
    </row>
    <row r="27" spans="1:17" ht="11.25">
      <c r="A27" s="510"/>
      <c r="B27" s="355" t="s">
        <v>210</v>
      </c>
      <c r="C27" s="540"/>
      <c r="D27" s="540"/>
      <c r="E27" s="363">
        <f>SUM(F27:G27)</f>
        <v>0</v>
      </c>
      <c r="F27" s="364"/>
      <c r="G27" s="364"/>
      <c r="H27" s="540"/>
      <c r="I27" s="540"/>
      <c r="J27" s="540"/>
      <c r="K27" s="540"/>
      <c r="L27" s="540"/>
      <c r="M27" s="540"/>
      <c r="N27" s="540"/>
      <c r="O27" s="540"/>
      <c r="P27" s="540"/>
      <c r="Q27" s="403"/>
    </row>
    <row r="28" spans="1:17" ht="11.25">
      <c r="A28" s="510"/>
      <c r="B28" s="355" t="s">
        <v>227</v>
      </c>
      <c r="C28" s="540"/>
      <c r="D28" s="540"/>
      <c r="E28" s="363">
        <f>SUM(F28:G28)</f>
        <v>0</v>
      </c>
      <c r="F28" s="364"/>
      <c r="G28" s="364"/>
      <c r="H28" s="540"/>
      <c r="I28" s="540"/>
      <c r="J28" s="540"/>
      <c r="K28" s="540"/>
      <c r="L28" s="540"/>
      <c r="M28" s="540"/>
      <c r="N28" s="540"/>
      <c r="O28" s="540"/>
      <c r="P28" s="540"/>
      <c r="Q28" s="403"/>
    </row>
    <row r="29" spans="1:17" ht="11.25">
      <c r="A29" s="510" t="s">
        <v>93</v>
      </c>
      <c r="B29" s="342" t="s">
        <v>87</v>
      </c>
      <c r="C29" s="370" t="s">
        <v>624</v>
      </c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489"/>
      <c r="Q29" s="403"/>
    </row>
    <row r="30" spans="1:17" s="48" customFormat="1" ht="12.75" customHeight="1">
      <c r="A30" s="510"/>
      <c r="B30" s="342" t="s">
        <v>88</v>
      </c>
      <c r="C30" s="372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490"/>
      <c r="Q30" s="402"/>
    </row>
    <row r="31" spans="1:17" ht="11.25">
      <c r="A31" s="510"/>
      <c r="B31" s="342" t="s">
        <v>89</v>
      </c>
      <c r="C31" s="347" t="s">
        <v>625</v>
      </c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487"/>
      <c r="Q31" s="403"/>
    </row>
    <row r="32" spans="1:17" ht="11.25">
      <c r="A32" s="510"/>
      <c r="B32" s="342" t="s">
        <v>90</v>
      </c>
      <c r="C32" s="351" t="s">
        <v>631</v>
      </c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488"/>
      <c r="Q32" s="403"/>
    </row>
    <row r="33" spans="1:17" ht="11.25">
      <c r="A33" s="510"/>
      <c r="B33" s="355" t="s">
        <v>91</v>
      </c>
      <c r="C33" s="357"/>
      <c r="D33" s="357" t="s">
        <v>231</v>
      </c>
      <c r="E33" s="363">
        <f>SUM(F33:G33)</f>
        <v>508122</v>
      </c>
      <c r="F33" s="363">
        <f>SUM(F34:F37)+18600</f>
        <v>140981</v>
      </c>
      <c r="G33" s="363">
        <f>SUM(G34:G37)</f>
        <v>367141</v>
      </c>
      <c r="H33" s="369">
        <f>I33+M33</f>
        <v>489522</v>
      </c>
      <c r="I33" s="369">
        <f>SUM(J33:L33)</f>
        <v>122381</v>
      </c>
      <c r="J33" s="369">
        <v>122381</v>
      </c>
      <c r="K33" s="369"/>
      <c r="L33" s="369"/>
      <c r="M33" s="369">
        <f>SUM(N33:P33)</f>
        <v>367141</v>
      </c>
      <c r="N33" s="369"/>
      <c r="O33" s="369"/>
      <c r="P33" s="369">
        <v>367141</v>
      </c>
      <c r="Q33" s="403"/>
    </row>
    <row r="34" spans="1:17" ht="11.25">
      <c r="A34" s="510"/>
      <c r="B34" s="355" t="s">
        <v>226</v>
      </c>
      <c r="C34" s="540"/>
      <c r="D34" s="540"/>
      <c r="E34" s="363">
        <f>SUM(F34:G34)</f>
        <v>489522</v>
      </c>
      <c r="F34" s="364">
        <f>SUM(I33)</f>
        <v>122381</v>
      </c>
      <c r="G34" s="364">
        <f>SUM(M33)</f>
        <v>367141</v>
      </c>
      <c r="H34" s="540"/>
      <c r="I34" s="540"/>
      <c r="J34" s="540"/>
      <c r="K34" s="540"/>
      <c r="L34" s="540"/>
      <c r="M34" s="540"/>
      <c r="N34" s="540"/>
      <c r="O34" s="540"/>
      <c r="P34" s="540"/>
      <c r="Q34" s="403"/>
    </row>
    <row r="35" spans="1:16" ht="11.25">
      <c r="A35" s="510"/>
      <c r="B35" s="355" t="s">
        <v>198</v>
      </c>
      <c r="C35" s="540"/>
      <c r="D35" s="540"/>
      <c r="E35" s="363">
        <f>SUM(F35:G35)</f>
        <v>0</v>
      </c>
      <c r="F35" s="364"/>
      <c r="G35" s="364"/>
      <c r="H35" s="540"/>
      <c r="I35" s="540"/>
      <c r="J35" s="540"/>
      <c r="K35" s="540"/>
      <c r="L35" s="540"/>
      <c r="M35" s="540"/>
      <c r="N35" s="540"/>
      <c r="O35" s="540"/>
      <c r="P35" s="540"/>
    </row>
    <row r="36" spans="1:17" ht="11.25">
      <c r="A36" s="510"/>
      <c r="B36" s="355" t="s">
        <v>210</v>
      </c>
      <c r="C36" s="540"/>
      <c r="D36" s="540"/>
      <c r="E36" s="363">
        <f>SUM(F36:G36)</f>
        <v>0</v>
      </c>
      <c r="F36" s="364"/>
      <c r="G36" s="364"/>
      <c r="H36" s="540"/>
      <c r="I36" s="540"/>
      <c r="J36" s="540"/>
      <c r="K36" s="540"/>
      <c r="L36" s="540"/>
      <c r="M36" s="540"/>
      <c r="N36" s="540"/>
      <c r="O36" s="540"/>
      <c r="P36" s="540"/>
      <c r="Q36" s="403"/>
    </row>
    <row r="37" spans="1:17" ht="11.25">
      <c r="A37" s="510"/>
      <c r="B37" s="355" t="s">
        <v>227</v>
      </c>
      <c r="C37" s="540"/>
      <c r="D37" s="540"/>
      <c r="E37" s="363">
        <f>SUM(F37:G37)</f>
        <v>0</v>
      </c>
      <c r="F37" s="364"/>
      <c r="G37" s="364"/>
      <c r="H37" s="540"/>
      <c r="I37" s="540"/>
      <c r="J37" s="540"/>
      <c r="K37" s="540"/>
      <c r="L37" s="540"/>
      <c r="M37" s="540"/>
      <c r="N37" s="540"/>
      <c r="O37" s="540"/>
      <c r="P37" s="540"/>
      <c r="Q37" s="403"/>
    </row>
    <row r="38" spans="1:17" ht="11.25">
      <c r="A38" s="510" t="s">
        <v>632</v>
      </c>
      <c r="B38" s="342" t="s">
        <v>87</v>
      </c>
      <c r="C38" s="343" t="s">
        <v>627</v>
      </c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486"/>
      <c r="Q38" s="403"/>
    </row>
    <row r="39" spans="1:17" ht="11.25">
      <c r="A39" s="510"/>
      <c r="B39" s="342" t="s">
        <v>88</v>
      </c>
      <c r="C39" s="374" t="s">
        <v>633</v>
      </c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487"/>
      <c r="Q39" s="403"/>
    </row>
    <row r="40" spans="1:17" ht="11.25">
      <c r="A40" s="510"/>
      <c r="B40" s="342" t="s">
        <v>89</v>
      </c>
      <c r="C40" s="374" t="s">
        <v>634</v>
      </c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487"/>
      <c r="Q40" s="403"/>
    </row>
    <row r="41" spans="1:17" s="48" customFormat="1" ht="15" customHeight="1">
      <c r="A41" s="510"/>
      <c r="B41" s="342" t="s">
        <v>90</v>
      </c>
      <c r="C41" s="375" t="s">
        <v>635</v>
      </c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488"/>
      <c r="Q41" s="402"/>
    </row>
    <row r="42" spans="1:16" ht="11.25">
      <c r="A42" s="510"/>
      <c r="B42" s="355" t="s">
        <v>91</v>
      </c>
      <c r="C42" s="376"/>
      <c r="D42" s="377" t="s">
        <v>249</v>
      </c>
      <c r="E42" s="363">
        <f>SUM(F42:G42)</f>
        <v>6117276</v>
      </c>
      <c r="F42" s="363">
        <f>SUM(F43:F46)+110107</f>
        <v>1965766</v>
      </c>
      <c r="G42" s="363">
        <f>SUM(G43:G46)</f>
        <v>4151510</v>
      </c>
      <c r="H42" s="369">
        <f>SUM(I42,M42)</f>
        <v>6007169</v>
      </c>
      <c r="I42" s="369">
        <f>SUM(J42:L42)</f>
        <v>1855659</v>
      </c>
      <c r="J42" s="369">
        <v>1855659</v>
      </c>
      <c r="K42" s="369"/>
      <c r="L42" s="369"/>
      <c r="M42" s="369">
        <f>SUM(N42:P42)</f>
        <v>4151510</v>
      </c>
      <c r="N42" s="369"/>
      <c r="O42" s="369"/>
      <c r="P42" s="369">
        <v>4151510</v>
      </c>
    </row>
    <row r="43" spans="1:16" ht="11.25">
      <c r="A43" s="510"/>
      <c r="B43" s="355" t="s">
        <v>226</v>
      </c>
      <c r="C43" s="540"/>
      <c r="D43" s="540"/>
      <c r="E43" s="363">
        <f>SUM(F43:G43)</f>
        <v>6007169</v>
      </c>
      <c r="F43" s="364">
        <f>SUM(I42)</f>
        <v>1855659</v>
      </c>
      <c r="G43" s="364">
        <f>SUM(M42)</f>
        <v>4151510</v>
      </c>
      <c r="H43" s="540"/>
      <c r="I43" s="540"/>
      <c r="J43" s="540"/>
      <c r="K43" s="540"/>
      <c r="L43" s="540"/>
      <c r="M43" s="540"/>
      <c r="N43" s="540"/>
      <c r="O43" s="540"/>
      <c r="P43" s="540"/>
    </row>
    <row r="44" spans="1:16" ht="11.25">
      <c r="A44" s="510"/>
      <c r="B44" s="355" t="s">
        <v>198</v>
      </c>
      <c r="C44" s="540"/>
      <c r="D44" s="540"/>
      <c r="E44" s="363">
        <f>SUM(F44:G44)</f>
        <v>0</v>
      </c>
      <c r="F44" s="364"/>
      <c r="G44" s="364"/>
      <c r="H44" s="540"/>
      <c r="I44" s="540"/>
      <c r="J44" s="540"/>
      <c r="K44" s="540"/>
      <c r="L44" s="540"/>
      <c r="M44" s="540"/>
      <c r="N44" s="540"/>
      <c r="O44" s="540"/>
      <c r="P44" s="540"/>
    </row>
    <row r="45" spans="1:16" ht="11.25">
      <c r="A45" s="510"/>
      <c r="B45" s="355" t="s">
        <v>210</v>
      </c>
      <c r="C45" s="540"/>
      <c r="D45" s="540"/>
      <c r="E45" s="363">
        <f>SUM(F45:G45)</f>
        <v>0</v>
      </c>
      <c r="F45" s="364"/>
      <c r="G45" s="364"/>
      <c r="H45" s="540"/>
      <c r="I45" s="540"/>
      <c r="J45" s="540"/>
      <c r="K45" s="540"/>
      <c r="L45" s="540"/>
      <c r="M45" s="540"/>
      <c r="N45" s="540"/>
      <c r="O45" s="540"/>
      <c r="P45" s="540"/>
    </row>
    <row r="46" spans="1:16" ht="11.25">
      <c r="A46" s="510"/>
      <c r="B46" s="355" t="s">
        <v>227</v>
      </c>
      <c r="C46" s="540"/>
      <c r="D46" s="540"/>
      <c r="E46" s="363">
        <f>SUM(F46:G46)</f>
        <v>0</v>
      </c>
      <c r="F46" s="364"/>
      <c r="G46" s="364"/>
      <c r="H46" s="540"/>
      <c r="I46" s="540"/>
      <c r="J46" s="540"/>
      <c r="K46" s="540"/>
      <c r="L46" s="540"/>
      <c r="M46" s="540"/>
      <c r="N46" s="540"/>
      <c r="O46" s="540"/>
      <c r="P46" s="540"/>
    </row>
    <row r="47" spans="1:16" ht="11.25">
      <c r="A47" s="378"/>
      <c r="B47" s="378"/>
      <c r="C47" s="379"/>
      <c r="D47" s="379"/>
      <c r="E47" s="380"/>
      <c r="F47" s="380"/>
      <c r="G47" s="380"/>
      <c r="H47" s="379"/>
      <c r="I47" s="379"/>
      <c r="J47" s="379"/>
      <c r="K47" s="379"/>
      <c r="L47" s="379"/>
      <c r="M47" s="379"/>
      <c r="N47" s="379"/>
      <c r="O47" s="379"/>
      <c r="P47" s="379"/>
    </row>
    <row r="48" spans="1:16" ht="11.25">
      <c r="A48" s="381"/>
      <c r="B48" s="378"/>
      <c r="C48" s="379"/>
      <c r="D48" s="379"/>
      <c r="E48" s="382"/>
      <c r="F48" s="380"/>
      <c r="G48" s="380"/>
      <c r="H48" s="379"/>
      <c r="I48" s="379"/>
      <c r="J48" s="379"/>
      <c r="K48" s="379"/>
      <c r="L48" s="379"/>
      <c r="M48" s="379"/>
      <c r="N48" s="379"/>
      <c r="O48" s="379"/>
      <c r="P48" s="379"/>
    </row>
    <row r="49" spans="1:16" ht="11.25">
      <c r="A49" s="381"/>
      <c r="B49" s="378"/>
      <c r="C49" s="379"/>
      <c r="D49" s="379"/>
      <c r="E49" s="380"/>
      <c r="F49" s="380"/>
      <c r="G49" s="380"/>
      <c r="H49" s="379"/>
      <c r="I49" s="379"/>
      <c r="J49" s="379"/>
      <c r="K49" s="379"/>
      <c r="L49" s="379"/>
      <c r="M49" s="379"/>
      <c r="N49" s="379"/>
      <c r="O49" s="379"/>
      <c r="P49" s="379"/>
    </row>
    <row r="50" spans="1:16" ht="11.25">
      <c r="A50" s="338">
        <v>1</v>
      </c>
      <c r="B50" s="338">
        <v>2</v>
      </c>
      <c r="C50" s="383">
        <v>3</v>
      </c>
      <c r="D50" s="383">
        <v>4</v>
      </c>
      <c r="E50" s="384">
        <v>5</v>
      </c>
      <c r="F50" s="384">
        <v>6</v>
      </c>
      <c r="G50" s="384">
        <v>7</v>
      </c>
      <c r="H50" s="383">
        <v>8</v>
      </c>
      <c r="I50" s="383">
        <v>9</v>
      </c>
      <c r="J50" s="383">
        <v>10</v>
      </c>
      <c r="K50" s="383">
        <v>11</v>
      </c>
      <c r="L50" s="383">
        <v>12</v>
      </c>
      <c r="M50" s="383">
        <v>13</v>
      </c>
      <c r="N50" s="383">
        <v>14</v>
      </c>
      <c r="O50" s="383">
        <v>15</v>
      </c>
      <c r="P50" s="383">
        <v>16</v>
      </c>
    </row>
    <row r="51" spans="1:16" ht="11.25">
      <c r="A51" s="510" t="s">
        <v>636</v>
      </c>
      <c r="B51" s="342" t="s">
        <v>87</v>
      </c>
      <c r="C51" s="343" t="s">
        <v>627</v>
      </c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486"/>
    </row>
    <row r="52" spans="1:16" ht="11.25">
      <c r="A52" s="510"/>
      <c r="B52" s="342" t="s">
        <v>88</v>
      </c>
      <c r="C52" s="374" t="s">
        <v>633</v>
      </c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487"/>
    </row>
    <row r="53" spans="1:16" ht="11.25">
      <c r="A53" s="510"/>
      <c r="B53" s="342" t="s">
        <v>89</v>
      </c>
      <c r="C53" s="374" t="s">
        <v>634</v>
      </c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487"/>
    </row>
    <row r="54" spans="1:16" ht="11.25">
      <c r="A54" s="510"/>
      <c r="B54" s="342" t="s">
        <v>90</v>
      </c>
      <c r="C54" s="375" t="s">
        <v>637</v>
      </c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488"/>
    </row>
    <row r="55" spans="1:16" ht="11.25">
      <c r="A55" s="510"/>
      <c r="B55" s="355" t="s">
        <v>91</v>
      </c>
      <c r="C55" s="385"/>
      <c r="D55" s="377" t="s">
        <v>249</v>
      </c>
      <c r="E55" s="363">
        <f>SUM(F55:G55)</f>
        <v>2965636</v>
      </c>
      <c r="F55" s="363">
        <f>SUM(F56:F59)+16470</f>
        <v>901220</v>
      </c>
      <c r="G55" s="363">
        <f>SUM(G56:G59)</f>
        <v>2064416</v>
      </c>
      <c r="H55" s="369">
        <f>I55+M55</f>
        <v>2949166</v>
      </c>
      <c r="I55" s="369">
        <f>SUM(J55:L55)</f>
        <v>884750</v>
      </c>
      <c r="J55" s="369">
        <v>884750</v>
      </c>
      <c r="K55" s="369"/>
      <c r="L55" s="369"/>
      <c r="M55" s="369">
        <f>SUM(N55:P55)</f>
        <v>2064416</v>
      </c>
      <c r="N55" s="369"/>
      <c r="O55" s="369"/>
      <c r="P55" s="369">
        <v>2064416</v>
      </c>
    </row>
    <row r="56" spans="1:16" ht="11.25">
      <c r="A56" s="510"/>
      <c r="B56" s="355" t="s">
        <v>226</v>
      </c>
      <c r="C56" s="540"/>
      <c r="D56" s="540"/>
      <c r="E56" s="363">
        <f>SUM(F56:G56)</f>
        <v>2949166</v>
      </c>
      <c r="F56" s="364">
        <f>SUM(I55)</f>
        <v>884750</v>
      </c>
      <c r="G56" s="364">
        <f>SUM(M55)</f>
        <v>2064416</v>
      </c>
      <c r="H56" s="540"/>
      <c r="I56" s="540"/>
      <c r="J56" s="540"/>
      <c r="K56" s="540"/>
      <c r="L56" s="540"/>
      <c r="M56" s="540"/>
      <c r="N56" s="540"/>
      <c r="O56" s="540"/>
      <c r="P56" s="540"/>
    </row>
    <row r="57" spans="1:16" ht="11.25">
      <c r="A57" s="510"/>
      <c r="B57" s="355" t="s">
        <v>198</v>
      </c>
      <c r="C57" s="540"/>
      <c r="D57" s="540"/>
      <c r="E57" s="363">
        <f>SUM(F57:G57)</f>
        <v>0</v>
      </c>
      <c r="F57" s="364"/>
      <c r="G57" s="364"/>
      <c r="H57" s="540"/>
      <c r="I57" s="540"/>
      <c r="J57" s="540"/>
      <c r="K57" s="540"/>
      <c r="L57" s="540"/>
      <c r="M57" s="540"/>
      <c r="N57" s="540"/>
      <c r="O57" s="540"/>
      <c r="P57" s="540"/>
    </row>
    <row r="58" spans="1:16" ht="11.25">
      <c r="A58" s="510"/>
      <c r="B58" s="355" t="s">
        <v>210</v>
      </c>
      <c r="C58" s="540"/>
      <c r="D58" s="540"/>
      <c r="E58" s="363">
        <f>SUM(F58:G58)</f>
        <v>0</v>
      </c>
      <c r="F58" s="364"/>
      <c r="G58" s="364"/>
      <c r="H58" s="540"/>
      <c r="I58" s="540"/>
      <c r="J58" s="540"/>
      <c r="K58" s="540"/>
      <c r="L58" s="540"/>
      <c r="M58" s="540"/>
      <c r="N58" s="540"/>
      <c r="O58" s="540"/>
      <c r="P58" s="540"/>
    </row>
    <row r="59" spans="1:16" ht="11.25">
      <c r="A59" s="510"/>
      <c r="B59" s="355" t="s">
        <v>227</v>
      </c>
      <c r="C59" s="540"/>
      <c r="D59" s="540"/>
      <c r="E59" s="363">
        <f>SUM(F59:G59)</f>
        <v>0</v>
      </c>
      <c r="F59" s="364"/>
      <c r="G59" s="364"/>
      <c r="H59" s="540"/>
      <c r="I59" s="540"/>
      <c r="J59" s="540"/>
      <c r="K59" s="540"/>
      <c r="L59" s="540"/>
      <c r="M59" s="540"/>
      <c r="N59" s="540"/>
      <c r="O59" s="540"/>
      <c r="P59" s="540"/>
    </row>
    <row r="60" spans="1:16" ht="11.25">
      <c r="A60" s="510" t="s">
        <v>638</v>
      </c>
      <c r="B60" s="342" t="s">
        <v>87</v>
      </c>
      <c r="C60" s="343" t="s">
        <v>627</v>
      </c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489"/>
    </row>
    <row r="61" spans="1:16" ht="11.25">
      <c r="A61" s="510"/>
      <c r="B61" s="342" t="s">
        <v>88</v>
      </c>
      <c r="C61" s="347" t="s">
        <v>628</v>
      </c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491"/>
    </row>
    <row r="62" spans="1:16" ht="11.25">
      <c r="A62" s="510"/>
      <c r="B62" s="342" t="s">
        <v>89</v>
      </c>
      <c r="C62" s="347" t="s">
        <v>639</v>
      </c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491"/>
    </row>
    <row r="63" spans="1:16" ht="11.25">
      <c r="A63" s="510"/>
      <c r="B63" s="342" t="s">
        <v>90</v>
      </c>
      <c r="C63" s="351" t="s">
        <v>640</v>
      </c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492"/>
    </row>
    <row r="64" spans="1:16" ht="11.25">
      <c r="A64" s="510"/>
      <c r="B64" s="355" t="s">
        <v>91</v>
      </c>
      <c r="C64" s="388"/>
      <c r="D64" s="357" t="s">
        <v>288</v>
      </c>
      <c r="E64" s="358">
        <f>SUM(F64:G64)</f>
        <v>760644</v>
      </c>
      <c r="F64" s="358">
        <f>SUM(F65:F68)</f>
        <v>152130</v>
      </c>
      <c r="G64" s="358">
        <f>SUM(G65:G68)</f>
        <v>608514</v>
      </c>
      <c r="H64" s="359">
        <f>I64+M64</f>
        <v>760644</v>
      </c>
      <c r="I64" s="359">
        <f>SUM(J64:L64)</f>
        <v>152130</v>
      </c>
      <c r="J64" s="359">
        <v>152130</v>
      </c>
      <c r="K64" s="359"/>
      <c r="L64" s="359"/>
      <c r="M64" s="359">
        <f>SUM(N64:P64)</f>
        <v>608514</v>
      </c>
      <c r="N64" s="359"/>
      <c r="O64" s="359"/>
      <c r="P64" s="359">
        <v>608514</v>
      </c>
    </row>
    <row r="65" spans="1:16" ht="11.25">
      <c r="A65" s="510"/>
      <c r="B65" s="355" t="s">
        <v>226</v>
      </c>
      <c r="C65" s="550"/>
      <c r="D65" s="550"/>
      <c r="E65" s="358">
        <f>SUM(F65:G65)</f>
        <v>760644</v>
      </c>
      <c r="F65" s="361">
        <f>SUM(I64)</f>
        <v>152130</v>
      </c>
      <c r="G65" s="361">
        <f>SUM(M64)</f>
        <v>608514</v>
      </c>
      <c r="H65" s="550"/>
      <c r="I65" s="550"/>
      <c r="J65" s="550"/>
      <c r="K65" s="550"/>
      <c r="L65" s="550"/>
      <c r="M65" s="550"/>
      <c r="N65" s="550"/>
      <c r="O65" s="550"/>
      <c r="P65" s="550"/>
    </row>
    <row r="66" spans="1:16" ht="11.25">
      <c r="A66" s="510"/>
      <c r="B66" s="355" t="s">
        <v>198</v>
      </c>
      <c r="C66" s="550"/>
      <c r="D66" s="550"/>
      <c r="E66" s="358">
        <f>SUM(F66:G66)</f>
        <v>0</v>
      </c>
      <c r="F66" s="361"/>
      <c r="G66" s="361"/>
      <c r="H66" s="550"/>
      <c r="I66" s="550"/>
      <c r="J66" s="550"/>
      <c r="K66" s="550"/>
      <c r="L66" s="550"/>
      <c r="M66" s="550"/>
      <c r="N66" s="550"/>
      <c r="O66" s="550"/>
      <c r="P66" s="550"/>
    </row>
    <row r="67" spans="1:16" ht="11.25">
      <c r="A67" s="510"/>
      <c r="B67" s="355" t="s">
        <v>210</v>
      </c>
      <c r="C67" s="550"/>
      <c r="D67" s="550"/>
      <c r="E67" s="358">
        <f>SUM(F67:G67)</f>
        <v>0</v>
      </c>
      <c r="F67" s="361"/>
      <c r="G67" s="361"/>
      <c r="H67" s="550"/>
      <c r="I67" s="550"/>
      <c r="J67" s="550"/>
      <c r="K67" s="550"/>
      <c r="L67" s="550"/>
      <c r="M67" s="550"/>
      <c r="N67" s="550"/>
      <c r="O67" s="550"/>
      <c r="P67" s="550"/>
    </row>
    <row r="68" spans="1:16" ht="11.25">
      <c r="A68" s="510"/>
      <c r="B68" s="355" t="s">
        <v>227</v>
      </c>
      <c r="C68" s="550"/>
      <c r="D68" s="550"/>
      <c r="E68" s="358">
        <f>SUM(F68:G68)</f>
        <v>0</v>
      </c>
      <c r="F68" s="361"/>
      <c r="G68" s="361"/>
      <c r="H68" s="550"/>
      <c r="I68" s="550"/>
      <c r="J68" s="550"/>
      <c r="K68" s="550"/>
      <c r="L68" s="550"/>
      <c r="M68" s="550"/>
      <c r="N68" s="550"/>
      <c r="O68" s="550"/>
      <c r="P68" s="550"/>
    </row>
    <row r="69" spans="1:16" ht="11.25">
      <c r="A69" s="510" t="s">
        <v>641</v>
      </c>
      <c r="B69" s="342" t="s">
        <v>87</v>
      </c>
      <c r="C69" s="370" t="s">
        <v>624</v>
      </c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489"/>
    </row>
    <row r="70" spans="1:16" ht="11.25">
      <c r="A70" s="510"/>
      <c r="B70" s="342" t="s">
        <v>88</v>
      </c>
      <c r="C70" s="374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491"/>
    </row>
    <row r="71" spans="1:16" ht="11.25">
      <c r="A71" s="510"/>
      <c r="B71" s="342" t="s">
        <v>89</v>
      </c>
      <c r="C71" s="374" t="s">
        <v>625</v>
      </c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491"/>
    </row>
    <row r="72" spans="1:16" ht="11.25">
      <c r="A72" s="510"/>
      <c r="B72" s="342" t="s">
        <v>90</v>
      </c>
      <c r="C72" s="375" t="s">
        <v>642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492"/>
    </row>
    <row r="73" spans="1:16" ht="11.25">
      <c r="A73" s="510"/>
      <c r="B73" s="355" t="s">
        <v>91</v>
      </c>
      <c r="C73" s="388"/>
      <c r="D73" s="377" t="s">
        <v>539</v>
      </c>
      <c r="E73" s="358">
        <f>SUM(F73:G73)</f>
        <v>414800</v>
      </c>
      <c r="F73" s="358">
        <f>SUM(F74:F77)</f>
        <v>159800</v>
      </c>
      <c r="G73" s="358">
        <f>SUM(G74:G77)</f>
        <v>255000</v>
      </c>
      <c r="H73" s="359">
        <f>I73+M73</f>
        <v>414800</v>
      </c>
      <c r="I73" s="359">
        <f>SUM(J73:L73)</f>
        <v>159800</v>
      </c>
      <c r="J73" s="359"/>
      <c r="K73" s="359"/>
      <c r="L73" s="359">
        <v>159800</v>
      </c>
      <c r="M73" s="359">
        <f>SUM(N73:P73)</f>
        <v>255000</v>
      </c>
      <c r="N73" s="359"/>
      <c r="O73" s="359"/>
      <c r="P73" s="359">
        <v>255000</v>
      </c>
    </row>
    <row r="74" spans="1:16" ht="11.25">
      <c r="A74" s="510"/>
      <c r="B74" s="355" t="s">
        <v>226</v>
      </c>
      <c r="C74" s="550"/>
      <c r="D74" s="550"/>
      <c r="E74" s="358">
        <f>SUM(F74:G74)</f>
        <v>414800</v>
      </c>
      <c r="F74" s="361">
        <f>SUM(I73)</f>
        <v>159800</v>
      </c>
      <c r="G74" s="361">
        <f>SUM(M73)</f>
        <v>255000</v>
      </c>
      <c r="H74" s="550"/>
      <c r="I74" s="550"/>
      <c r="J74" s="550"/>
      <c r="K74" s="550"/>
      <c r="L74" s="550"/>
      <c r="M74" s="550"/>
      <c r="N74" s="550"/>
      <c r="O74" s="550"/>
      <c r="P74" s="550"/>
    </row>
    <row r="75" spans="1:16" ht="11.25">
      <c r="A75" s="510"/>
      <c r="B75" s="355" t="s">
        <v>198</v>
      </c>
      <c r="C75" s="550"/>
      <c r="D75" s="550"/>
      <c r="E75" s="358">
        <f>SUM(F75:G75)</f>
        <v>0</v>
      </c>
      <c r="F75" s="361"/>
      <c r="G75" s="361"/>
      <c r="H75" s="550"/>
      <c r="I75" s="550"/>
      <c r="J75" s="550"/>
      <c r="K75" s="550"/>
      <c r="L75" s="550"/>
      <c r="M75" s="550"/>
      <c r="N75" s="550"/>
      <c r="O75" s="550"/>
      <c r="P75" s="550"/>
    </row>
    <row r="76" spans="1:16" ht="11.25">
      <c r="A76" s="510"/>
      <c r="B76" s="355" t="s">
        <v>210</v>
      </c>
      <c r="C76" s="550"/>
      <c r="D76" s="550"/>
      <c r="E76" s="358">
        <f>SUM(F76:G76)</f>
        <v>0</v>
      </c>
      <c r="F76" s="361"/>
      <c r="G76" s="361"/>
      <c r="H76" s="550"/>
      <c r="I76" s="550"/>
      <c r="J76" s="550"/>
      <c r="K76" s="550"/>
      <c r="L76" s="550"/>
      <c r="M76" s="550"/>
      <c r="N76" s="550"/>
      <c r="O76" s="550"/>
      <c r="P76" s="550"/>
    </row>
    <row r="77" spans="1:16" ht="11.25">
      <c r="A77" s="510"/>
      <c r="B77" s="355" t="s">
        <v>227</v>
      </c>
      <c r="C77" s="550"/>
      <c r="D77" s="550"/>
      <c r="E77" s="358">
        <f>SUM(F77:G77)</f>
        <v>0</v>
      </c>
      <c r="F77" s="361"/>
      <c r="G77" s="361"/>
      <c r="H77" s="550"/>
      <c r="I77" s="550"/>
      <c r="J77" s="550"/>
      <c r="K77" s="550"/>
      <c r="L77" s="550"/>
      <c r="M77" s="550"/>
      <c r="N77" s="550"/>
      <c r="O77" s="550"/>
      <c r="P77" s="550"/>
    </row>
    <row r="78" spans="1:16" ht="11.25">
      <c r="A78" s="510" t="s">
        <v>643</v>
      </c>
      <c r="B78" s="342" t="s">
        <v>87</v>
      </c>
      <c r="C78" s="343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486"/>
    </row>
    <row r="79" spans="1:16" ht="11.25">
      <c r="A79" s="510"/>
      <c r="B79" s="342" t="s">
        <v>88</v>
      </c>
      <c r="C79" s="374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491"/>
    </row>
    <row r="80" spans="1:16" ht="11.25">
      <c r="A80" s="510"/>
      <c r="B80" s="342" t="s">
        <v>89</v>
      </c>
      <c r="C80" s="374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491"/>
    </row>
    <row r="81" spans="1:16" ht="11.25">
      <c r="A81" s="510"/>
      <c r="B81" s="342" t="s">
        <v>90</v>
      </c>
      <c r="C81" s="375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492"/>
    </row>
    <row r="82" spans="1:16" ht="11.25">
      <c r="A82" s="510"/>
      <c r="B82" s="355" t="s">
        <v>91</v>
      </c>
      <c r="C82" s="388"/>
      <c r="D82" s="377"/>
      <c r="E82" s="358">
        <f>SUM(F82:G82)</f>
        <v>0</v>
      </c>
      <c r="F82" s="358">
        <f>SUM(F83:F86)</f>
        <v>0</v>
      </c>
      <c r="G82" s="358">
        <f>SUM(G83:G86)</f>
        <v>0</v>
      </c>
      <c r="H82" s="359">
        <f>I82+M82</f>
        <v>0</v>
      </c>
      <c r="I82" s="359">
        <f>SUM(J82:L82)</f>
        <v>0</v>
      </c>
      <c r="J82" s="359"/>
      <c r="K82" s="359"/>
      <c r="L82" s="359"/>
      <c r="M82" s="359">
        <f>SUM(N82:P82)</f>
        <v>0</v>
      </c>
      <c r="N82" s="359"/>
      <c r="O82" s="359"/>
      <c r="P82" s="359"/>
    </row>
    <row r="83" spans="1:16" ht="11.25">
      <c r="A83" s="510"/>
      <c r="B83" s="355" t="s">
        <v>226</v>
      </c>
      <c r="C83" s="550"/>
      <c r="D83" s="550"/>
      <c r="E83" s="358">
        <f>SUM(F83:G83)</f>
        <v>0</v>
      </c>
      <c r="F83" s="361">
        <f>SUM(I82)</f>
        <v>0</v>
      </c>
      <c r="G83" s="361">
        <f>SUM(M82)</f>
        <v>0</v>
      </c>
      <c r="H83" s="550"/>
      <c r="I83" s="550"/>
      <c r="J83" s="550"/>
      <c r="K83" s="550"/>
      <c r="L83" s="550"/>
      <c r="M83" s="550"/>
      <c r="N83" s="550"/>
      <c r="O83" s="550"/>
      <c r="P83" s="550"/>
    </row>
    <row r="84" spans="1:16" ht="11.25">
      <c r="A84" s="510"/>
      <c r="B84" s="355" t="s">
        <v>198</v>
      </c>
      <c r="C84" s="550"/>
      <c r="D84" s="550"/>
      <c r="E84" s="358">
        <f>SUM(F84:G84)</f>
        <v>0</v>
      </c>
      <c r="F84" s="361"/>
      <c r="G84" s="361"/>
      <c r="H84" s="550"/>
      <c r="I84" s="550"/>
      <c r="J84" s="550"/>
      <c r="K84" s="550"/>
      <c r="L84" s="550"/>
      <c r="M84" s="550"/>
      <c r="N84" s="550"/>
      <c r="O84" s="550"/>
      <c r="P84" s="550"/>
    </row>
    <row r="85" spans="1:16" ht="11.25">
      <c r="A85" s="510"/>
      <c r="B85" s="355" t="s">
        <v>210</v>
      </c>
      <c r="C85" s="550"/>
      <c r="D85" s="550"/>
      <c r="E85" s="358">
        <f>SUM(F85:G85)</f>
        <v>0</v>
      </c>
      <c r="F85" s="361"/>
      <c r="G85" s="361"/>
      <c r="H85" s="550"/>
      <c r="I85" s="550"/>
      <c r="J85" s="550"/>
      <c r="K85" s="550"/>
      <c r="L85" s="550"/>
      <c r="M85" s="550"/>
      <c r="N85" s="550"/>
      <c r="O85" s="550"/>
      <c r="P85" s="550"/>
    </row>
    <row r="86" spans="1:16" ht="11.25">
      <c r="A86" s="510"/>
      <c r="B86" s="355" t="s">
        <v>227</v>
      </c>
      <c r="C86" s="550"/>
      <c r="D86" s="550"/>
      <c r="E86" s="358">
        <f>SUM(F86:G86)</f>
        <v>0</v>
      </c>
      <c r="F86" s="361"/>
      <c r="G86" s="361"/>
      <c r="H86" s="550"/>
      <c r="I86" s="550"/>
      <c r="J86" s="550"/>
      <c r="K86" s="550"/>
      <c r="L86" s="550"/>
      <c r="M86" s="550"/>
      <c r="N86" s="550"/>
      <c r="O86" s="550"/>
      <c r="P86" s="550"/>
    </row>
    <row r="87" spans="1:16" ht="11.25">
      <c r="A87" s="510" t="s">
        <v>644</v>
      </c>
      <c r="B87" s="342" t="s">
        <v>87</v>
      </c>
      <c r="C87" s="343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486"/>
    </row>
    <row r="88" spans="1:16" ht="11.25">
      <c r="A88" s="510"/>
      <c r="B88" s="342" t="s">
        <v>88</v>
      </c>
      <c r="C88" s="374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491"/>
    </row>
    <row r="89" spans="1:16" ht="11.25">
      <c r="A89" s="510"/>
      <c r="B89" s="342" t="s">
        <v>89</v>
      </c>
      <c r="C89" s="374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491"/>
    </row>
    <row r="90" spans="1:16" ht="11.25">
      <c r="A90" s="510"/>
      <c r="B90" s="342" t="s">
        <v>90</v>
      </c>
      <c r="C90" s="375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492"/>
    </row>
    <row r="91" spans="1:16" ht="11.25">
      <c r="A91" s="510"/>
      <c r="B91" s="355" t="s">
        <v>91</v>
      </c>
      <c r="C91" s="388"/>
      <c r="D91" s="377"/>
      <c r="E91" s="358">
        <f>SUM(F91:G91)</f>
        <v>0</v>
      </c>
      <c r="F91" s="358">
        <f>SUM(F92:F95)</f>
        <v>0</v>
      </c>
      <c r="G91" s="358">
        <f>SUM(G92:G95)</f>
        <v>0</v>
      </c>
      <c r="H91" s="359">
        <f>I91+M91</f>
        <v>0</v>
      </c>
      <c r="I91" s="359">
        <f>SUM(J91:L91)</f>
        <v>0</v>
      </c>
      <c r="J91" s="359"/>
      <c r="K91" s="359"/>
      <c r="L91" s="359"/>
      <c r="M91" s="359">
        <f>SUM(N91:P91)</f>
        <v>0</v>
      </c>
      <c r="N91" s="359"/>
      <c r="O91" s="359"/>
      <c r="P91" s="359"/>
    </row>
    <row r="92" spans="1:16" ht="11.25">
      <c r="A92" s="510"/>
      <c r="B92" s="355" t="s">
        <v>226</v>
      </c>
      <c r="C92" s="550"/>
      <c r="D92" s="550"/>
      <c r="E92" s="358">
        <f>SUM(F92:G92)</f>
        <v>0</v>
      </c>
      <c r="F92" s="361">
        <f>SUM(I91)</f>
        <v>0</v>
      </c>
      <c r="G92" s="361">
        <f>SUM(M91)</f>
        <v>0</v>
      </c>
      <c r="H92" s="550"/>
      <c r="I92" s="550"/>
      <c r="J92" s="550"/>
      <c r="K92" s="550"/>
      <c r="L92" s="550"/>
      <c r="M92" s="550"/>
      <c r="N92" s="550"/>
      <c r="O92" s="550"/>
      <c r="P92" s="550"/>
    </row>
    <row r="93" spans="1:16" ht="11.25">
      <c r="A93" s="510"/>
      <c r="B93" s="355" t="s">
        <v>198</v>
      </c>
      <c r="C93" s="550"/>
      <c r="D93" s="550"/>
      <c r="E93" s="358">
        <f>SUM(F93:G93)</f>
        <v>0</v>
      </c>
      <c r="F93" s="361"/>
      <c r="G93" s="361"/>
      <c r="H93" s="550"/>
      <c r="I93" s="550"/>
      <c r="J93" s="550"/>
      <c r="K93" s="550"/>
      <c r="L93" s="550"/>
      <c r="M93" s="550"/>
      <c r="N93" s="550"/>
      <c r="O93" s="550"/>
      <c r="P93" s="550"/>
    </row>
    <row r="94" spans="1:16" ht="11.25">
      <c r="A94" s="510"/>
      <c r="B94" s="355" t="s">
        <v>210</v>
      </c>
      <c r="C94" s="550"/>
      <c r="D94" s="550"/>
      <c r="E94" s="358">
        <f>SUM(F94:G94)</f>
        <v>0</v>
      </c>
      <c r="F94" s="361"/>
      <c r="G94" s="361"/>
      <c r="H94" s="550"/>
      <c r="I94" s="550"/>
      <c r="J94" s="550"/>
      <c r="K94" s="550"/>
      <c r="L94" s="550"/>
      <c r="M94" s="550"/>
      <c r="N94" s="550"/>
      <c r="O94" s="550"/>
      <c r="P94" s="550"/>
    </row>
    <row r="95" spans="1:16" ht="11.25">
      <c r="A95" s="510"/>
      <c r="B95" s="355" t="s">
        <v>227</v>
      </c>
      <c r="C95" s="550"/>
      <c r="D95" s="550"/>
      <c r="E95" s="358">
        <f>SUM(F95:G95)</f>
        <v>0</v>
      </c>
      <c r="F95" s="361"/>
      <c r="G95" s="361"/>
      <c r="H95" s="550"/>
      <c r="I95" s="550"/>
      <c r="J95" s="550"/>
      <c r="K95" s="550"/>
      <c r="L95" s="550"/>
      <c r="M95" s="550"/>
      <c r="N95" s="550"/>
      <c r="O95" s="550"/>
      <c r="P95" s="550"/>
    </row>
    <row r="96" spans="1:16" ht="11.25">
      <c r="A96" s="381"/>
      <c r="B96" s="378"/>
      <c r="C96" s="389"/>
      <c r="D96" s="389"/>
      <c r="E96" s="390"/>
      <c r="F96" s="390"/>
      <c r="G96" s="390"/>
      <c r="H96" s="389"/>
      <c r="I96" s="389"/>
      <c r="J96" s="389"/>
      <c r="K96" s="389"/>
      <c r="L96" s="389"/>
      <c r="M96" s="389"/>
      <c r="N96" s="389"/>
      <c r="O96" s="389"/>
      <c r="P96" s="389"/>
    </row>
    <row r="97" spans="1:16" ht="11.25">
      <c r="A97" s="381"/>
      <c r="B97" s="378"/>
      <c r="C97" s="389"/>
      <c r="D97" s="389"/>
      <c r="E97" s="390"/>
      <c r="F97" s="390"/>
      <c r="G97" s="390"/>
      <c r="H97" s="389"/>
      <c r="I97" s="389"/>
      <c r="J97" s="389"/>
      <c r="K97" s="389"/>
      <c r="L97" s="389"/>
      <c r="M97" s="389"/>
      <c r="N97" s="389"/>
      <c r="O97" s="389"/>
      <c r="P97" s="389"/>
    </row>
    <row r="98" spans="1:16" ht="11.25">
      <c r="A98" s="381"/>
      <c r="B98" s="378"/>
      <c r="C98" s="389"/>
      <c r="D98" s="389"/>
      <c r="E98" s="390"/>
      <c r="F98" s="390"/>
      <c r="G98" s="390"/>
      <c r="H98" s="389"/>
      <c r="I98" s="389"/>
      <c r="J98" s="389"/>
      <c r="K98" s="389"/>
      <c r="L98" s="389"/>
      <c r="M98" s="389"/>
      <c r="N98" s="389"/>
      <c r="O98" s="389"/>
      <c r="P98" s="389"/>
    </row>
    <row r="99" spans="1:16" ht="11.25">
      <c r="A99" s="381"/>
      <c r="B99" s="378"/>
      <c r="C99" s="389"/>
      <c r="D99" s="389"/>
      <c r="E99" s="390"/>
      <c r="F99" s="390"/>
      <c r="G99" s="390"/>
      <c r="H99" s="389"/>
      <c r="I99" s="389"/>
      <c r="J99" s="389"/>
      <c r="K99" s="389"/>
      <c r="L99" s="389"/>
      <c r="M99" s="389"/>
      <c r="N99" s="389"/>
      <c r="O99" s="389"/>
      <c r="P99" s="389"/>
    </row>
    <row r="100" spans="1:16" ht="11.25">
      <c r="A100" s="381"/>
      <c r="B100" s="378"/>
      <c r="C100" s="389"/>
      <c r="D100" s="389"/>
      <c r="E100" s="390"/>
      <c r="F100" s="390"/>
      <c r="G100" s="390"/>
      <c r="H100" s="389"/>
      <c r="I100" s="389"/>
      <c r="J100" s="389"/>
      <c r="K100" s="389"/>
      <c r="L100" s="389"/>
      <c r="M100" s="389"/>
      <c r="N100" s="389"/>
      <c r="O100" s="389"/>
      <c r="P100" s="389"/>
    </row>
    <row r="101" spans="1:16" ht="11.25">
      <c r="A101" s="381"/>
      <c r="B101" s="378"/>
      <c r="C101" s="389"/>
      <c r="D101" s="389"/>
      <c r="E101" s="390"/>
      <c r="F101" s="390"/>
      <c r="G101" s="390"/>
      <c r="H101" s="389"/>
      <c r="I101" s="389"/>
      <c r="J101" s="389"/>
      <c r="K101" s="389"/>
      <c r="L101" s="389"/>
      <c r="M101" s="389"/>
      <c r="N101" s="389"/>
      <c r="O101" s="389"/>
      <c r="P101" s="389"/>
    </row>
    <row r="102" spans="1:1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1.25">
      <c r="A103" s="338">
        <v>1</v>
      </c>
      <c r="B103" s="338">
        <v>2</v>
      </c>
      <c r="C103" s="383">
        <v>3</v>
      </c>
      <c r="D103" s="383">
        <v>4</v>
      </c>
      <c r="E103" s="384">
        <v>5</v>
      </c>
      <c r="F103" s="384">
        <v>6</v>
      </c>
      <c r="G103" s="384">
        <v>7</v>
      </c>
      <c r="H103" s="383">
        <v>8</v>
      </c>
      <c r="I103" s="383">
        <v>9</v>
      </c>
      <c r="J103" s="383">
        <v>10</v>
      </c>
      <c r="K103" s="383">
        <v>11</v>
      </c>
      <c r="L103" s="383">
        <v>12</v>
      </c>
      <c r="M103" s="383">
        <v>13</v>
      </c>
      <c r="N103" s="383">
        <v>14</v>
      </c>
      <c r="O103" s="383">
        <v>15</v>
      </c>
      <c r="P103" s="383">
        <v>16</v>
      </c>
    </row>
    <row r="104" spans="1:16" ht="11.25">
      <c r="A104" s="319">
        <v>2</v>
      </c>
      <c r="B104" s="37" t="s">
        <v>94</v>
      </c>
      <c r="C104" s="555" t="s">
        <v>49</v>
      </c>
      <c r="D104" s="556"/>
      <c r="E104" s="341">
        <f>SUM(E109,E118)</f>
        <v>107936</v>
      </c>
      <c r="F104" s="341">
        <f aca="true" t="shared" si="1" ref="F104:P104">SUM(F109,F118)</f>
        <v>25613</v>
      </c>
      <c r="G104" s="341">
        <f t="shared" si="1"/>
        <v>82323</v>
      </c>
      <c r="H104" s="391">
        <f>SUM(H109,H118)</f>
        <v>60005</v>
      </c>
      <c r="I104" s="391">
        <f t="shared" si="1"/>
        <v>2697</v>
      </c>
      <c r="J104" s="391">
        <f t="shared" si="1"/>
        <v>0</v>
      </c>
      <c r="K104" s="391">
        <f t="shared" si="1"/>
        <v>0</v>
      </c>
      <c r="L104" s="391">
        <f t="shared" si="1"/>
        <v>2697</v>
      </c>
      <c r="M104" s="391">
        <f>SUM(M109,M118)</f>
        <v>57308</v>
      </c>
      <c r="N104" s="391">
        <f t="shared" si="1"/>
        <v>0</v>
      </c>
      <c r="O104" s="391">
        <f t="shared" si="1"/>
        <v>0</v>
      </c>
      <c r="P104" s="391">
        <f t="shared" si="1"/>
        <v>57308</v>
      </c>
    </row>
    <row r="105" spans="1:16" ht="11.25">
      <c r="A105" s="510" t="s">
        <v>95</v>
      </c>
      <c r="B105" s="342" t="s">
        <v>87</v>
      </c>
      <c r="C105" s="370" t="s">
        <v>645</v>
      </c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489"/>
    </row>
    <row r="106" spans="1:16" ht="11.25">
      <c r="A106" s="510"/>
      <c r="B106" s="342" t="s">
        <v>88</v>
      </c>
      <c r="C106" s="374" t="s">
        <v>646</v>
      </c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491"/>
    </row>
    <row r="107" spans="1:16" ht="11.25">
      <c r="A107" s="510"/>
      <c r="B107" s="342" t="s">
        <v>89</v>
      </c>
      <c r="C107" s="374" t="s">
        <v>647</v>
      </c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491"/>
    </row>
    <row r="108" spans="1:16" ht="11.25">
      <c r="A108" s="510"/>
      <c r="B108" s="342" t="s">
        <v>90</v>
      </c>
      <c r="C108" s="375" t="s">
        <v>648</v>
      </c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492"/>
    </row>
    <row r="109" spans="1:16" ht="11.25">
      <c r="A109" s="510"/>
      <c r="B109" s="355" t="s">
        <v>91</v>
      </c>
      <c r="C109" s="365"/>
      <c r="D109" s="365">
        <v>85395</v>
      </c>
      <c r="E109" s="358">
        <f>SUM(F109:G109)</f>
        <v>107936</v>
      </c>
      <c r="F109" s="358">
        <f>SUM(F110:F113)+22916</f>
        <v>25613</v>
      </c>
      <c r="G109" s="358">
        <f>SUM(G110:G113)+82323</f>
        <v>82323</v>
      </c>
      <c r="H109" s="358">
        <f>SUM(I109,M109)</f>
        <v>60005</v>
      </c>
      <c r="I109" s="358">
        <f>SUM(J109:L109)</f>
        <v>2697</v>
      </c>
      <c r="J109" s="358"/>
      <c r="K109" s="358"/>
      <c r="L109" s="358">
        <v>2697</v>
      </c>
      <c r="M109" s="358">
        <f>SUM(N109:P109)</f>
        <v>57308</v>
      </c>
      <c r="N109" s="358"/>
      <c r="O109" s="358"/>
      <c r="P109" s="358">
        <v>57308</v>
      </c>
    </row>
    <row r="110" spans="1:16" ht="11.25">
      <c r="A110" s="510"/>
      <c r="B110" s="355" t="s">
        <v>226</v>
      </c>
      <c r="C110" s="550"/>
      <c r="D110" s="550"/>
      <c r="E110" s="358">
        <f>SUM(F110:G110)</f>
        <v>2697</v>
      </c>
      <c r="F110" s="361">
        <f>SUM(I109)</f>
        <v>2697</v>
      </c>
      <c r="G110" s="361">
        <f>SUM(Q109)</f>
        <v>0</v>
      </c>
      <c r="H110" s="551"/>
      <c r="I110" s="551"/>
      <c r="J110" s="551"/>
      <c r="K110" s="551"/>
      <c r="L110" s="551"/>
      <c r="M110" s="551"/>
      <c r="N110" s="551"/>
      <c r="O110" s="551"/>
      <c r="P110" s="551"/>
    </row>
    <row r="111" spans="1:16" ht="11.25">
      <c r="A111" s="510"/>
      <c r="B111" s="355" t="s">
        <v>198</v>
      </c>
      <c r="C111" s="550"/>
      <c r="D111" s="550"/>
      <c r="E111" s="358">
        <f>SUM(F111:G111)</f>
        <v>0</v>
      </c>
      <c r="F111" s="361"/>
      <c r="G111" s="361"/>
      <c r="H111" s="551"/>
      <c r="I111" s="551"/>
      <c r="J111" s="551"/>
      <c r="K111" s="551"/>
      <c r="L111" s="551"/>
      <c r="M111" s="551"/>
      <c r="N111" s="551"/>
      <c r="O111" s="551"/>
      <c r="P111" s="551"/>
    </row>
    <row r="112" spans="1:16" ht="11.25">
      <c r="A112" s="510"/>
      <c r="B112" s="355" t="s">
        <v>210</v>
      </c>
      <c r="C112" s="550"/>
      <c r="D112" s="550"/>
      <c r="E112" s="358">
        <f>SUM(F112:G112)</f>
        <v>0</v>
      </c>
      <c r="F112" s="361"/>
      <c r="G112" s="361"/>
      <c r="H112" s="551"/>
      <c r="I112" s="551"/>
      <c r="J112" s="551"/>
      <c r="K112" s="551"/>
      <c r="L112" s="551"/>
      <c r="M112" s="551"/>
      <c r="N112" s="551"/>
      <c r="O112" s="551"/>
      <c r="P112" s="551"/>
    </row>
    <row r="113" spans="1:16" ht="11.25">
      <c r="A113" s="510"/>
      <c r="B113" s="355" t="s">
        <v>227</v>
      </c>
      <c r="C113" s="550"/>
      <c r="D113" s="550"/>
      <c r="E113" s="358">
        <f>SUM(F113:G113)</f>
        <v>0</v>
      </c>
      <c r="F113" s="361"/>
      <c r="G113" s="361"/>
      <c r="H113" s="551"/>
      <c r="I113" s="551"/>
      <c r="J113" s="551"/>
      <c r="K113" s="551"/>
      <c r="L113" s="551"/>
      <c r="M113" s="551"/>
      <c r="N113" s="551"/>
      <c r="O113" s="551"/>
      <c r="P113" s="551"/>
    </row>
    <row r="114" spans="1:16" ht="11.25">
      <c r="A114" s="557" t="s">
        <v>96</v>
      </c>
      <c r="B114" s="342" t="s">
        <v>87</v>
      </c>
      <c r="C114" s="370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489"/>
    </row>
    <row r="115" spans="1:16" ht="11.25">
      <c r="A115" s="558"/>
      <c r="B115" s="342" t="s">
        <v>88</v>
      </c>
      <c r="C115" s="374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491"/>
    </row>
    <row r="116" spans="1:16" ht="11.25">
      <c r="A116" s="558"/>
      <c r="B116" s="342" t="s">
        <v>89</v>
      </c>
      <c r="C116" s="374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491"/>
    </row>
    <row r="117" spans="1:16" ht="11.25">
      <c r="A117" s="558"/>
      <c r="B117" s="342" t="s">
        <v>90</v>
      </c>
      <c r="C117" s="375"/>
      <c r="D117" s="387"/>
      <c r="E117" s="387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492"/>
    </row>
    <row r="118" spans="1:16" ht="11.25">
      <c r="A118" s="558"/>
      <c r="B118" s="355" t="s">
        <v>91</v>
      </c>
      <c r="C118" s="392"/>
      <c r="D118" s="362"/>
      <c r="E118" s="358">
        <f>SUM(F118:G118)</f>
        <v>0</v>
      </c>
      <c r="F118" s="358">
        <f>SUM(F119:F122)</f>
        <v>0</v>
      </c>
      <c r="G118" s="358">
        <f>SUM(G119:G122)</f>
        <v>0</v>
      </c>
      <c r="H118" s="358">
        <f>SUM(I118,M118)</f>
        <v>0</v>
      </c>
      <c r="I118" s="358">
        <f>SUM(J118:L118)</f>
        <v>0</v>
      </c>
      <c r="J118" s="320"/>
      <c r="K118" s="320"/>
      <c r="L118" s="359"/>
      <c r="M118" s="358">
        <f>SUM(N118:P118)</f>
        <v>0</v>
      </c>
      <c r="N118" s="320"/>
      <c r="O118" s="320"/>
      <c r="P118" s="359"/>
    </row>
    <row r="119" spans="1:16" ht="11.25">
      <c r="A119" s="558"/>
      <c r="B119" s="355" t="s">
        <v>226</v>
      </c>
      <c r="C119" s="507"/>
      <c r="D119" s="507"/>
      <c r="E119" s="358">
        <f>SUM(F119:G119)</f>
        <v>0</v>
      </c>
      <c r="F119" s="361">
        <f>SUM(I118)</f>
        <v>0</v>
      </c>
      <c r="G119" s="361">
        <f>SUM(M118)</f>
        <v>0</v>
      </c>
      <c r="H119" s="552"/>
      <c r="I119" s="552"/>
      <c r="J119" s="552"/>
      <c r="K119" s="552"/>
      <c r="L119" s="552"/>
      <c r="M119" s="552"/>
      <c r="N119" s="552"/>
      <c r="O119" s="552"/>
      <c r="P119" s="552"/>
    </row>
    <row r="120" spans="1:16" ht="11.25">
      <c r="A120" s="558"/>
      <c r="B120" s="355" t="s">
        <v>198</v>
      </c>
      <c r="C120" s="508"/>
      <c r="D120" s="508"/>
      <c r="E120" s="320"/>
      <c r="F120" s="320"/>
      <c r="G120" s="320"/>
      <c r="H120" s="553"/>
      <c r="I120" s="553"/>
      <c r="J120" s="553"/>
      <c r="K120" s="553"/>
      <c r="L120" s="553"/>
      <c r="M120" s="553"/>
      <c r="N120" s="553"/>
      <c r="O120" s="553"/>
      <c r="P120" s="553"/>
    </row>
    <row r="121" spans="1:16" ht="11.25">
      <c r="A121" s="558"/>
      <c r="B121" s="355" t="s">
        <v>210</v>
      </c>
      <c r="C121" s="508"/>
      <c r="D121" s="508"/>
      <c r="E121" s="320"/>
      <c r="F121" s="320"/>
      <c r="G121" s="320"/>
      <c r="H121" s="553"/>
      <c r="I121" s="553"/>
      <c r="J121" s="553"/>
      <c r="K121" s="553"/>
      <c r="L121" s="553"/>
      <c r="M121" s="553"/>
      <c r="N121" s="553"/>
      <c r="O121" s="553"/>
      <c r="P121" s="553"/>
    </row>
    <row r="122" spans="1:16" ht="11.25">
      <c r="A122" s="559"/>
      <c r="B122" s="355" t="s">
        <v>227</v>
      </c>
      <c r="C122" s="498"/>
      <c r="D122" s="498"/>
      <c r="E122" s="320"/>
      <c r="F122" s="320"/>
      <c r="G122" s="320"/>
      <c r="H122" s="554"/>
      <c r="I122" s="554"/>
      <c r="J122" s="554"/>
      <c r="K122" s="554"/>
      <c r="L122" s="554"/>
      <c r="M122" s="554"/>
      <c r="N122" s="554"/>
      <c r="O122" s="554"/>
      <c r="P122" s="554"/>
    </row>
    <row r="123" spans="1:16" ht="11.25">
      <c r="A123" s="561" t="s">
        <v>97</v>
      </c>
      <c r="B123" s="561"/>
      <c r="C123" s="561" t="s">
        <v>49</v>
      </c>
      <c r="D123" s="561"/>
      <c r="E123" s="393">
        <f aca="true" t="shared" si="2" ref="E123:P123">SUM(E10,E104)</f>
        <v>19989091</v>
      </c>
      <c r="F123" s="393">
        <f t="shared" si="2"/>
        <v>7031725</v>
      </c>
      <c r="G123" s="393">
        <f t="shared" si="2"/>
        <v>12957366</v>
      </c>
      <c r="H123" s="404">
        <f t="shared" si="2"/>
        <v>19638986</v>
      </c>
      <c r="I123" s="394">
        <f t="shared" si="2"/>
        <v>6706635</v>
      </c>
      <c r="J123" s="394">
        <f t="shared" si="2"/>
        <v>6544138</v>
      </c>
      <c r="K123" s="394">
        <f t="shared" si="2"/>
        <v>0</v>
      </c>
      <c r="L123" s="394">
        <f t="shared" si="2"/>
        <v>162497</v>
      </c>
      <c r="M123" s="394">
        <f t="shared" si="2"/>
        <v>12932351</v>
      </c>
      <c r="N123" s="394">
        <f t="shared" si="2"/>
        <v>0</v>
      </c>
      <c r="O123" s="394">
        <f t="shared" si="2"/>
        <v>0</v>
      </c>
      <c r="P123" s="394">
        <f t="shared" si="2"/>
        <v>12932351</v>
      </c>
    </row>
    <row r="124" spans="1:16" ht="11.25">
      <c r="A124" s="336"/>
      <c r="B124" s="336"/>
      <c r="C124" s="336"/>
      <c r="D124" s="336"/>
      <c r="E124" s="395"/>
      <c r="F124" s="395"/>
      <c r="G124" s="395"/>
      <c r="H124" s="336"/>
      <c r="I124" s="336"/>
      <c r="J124" s="336"/>
      <c r="K124" s="336"/>
      <c r="L124" s="336"/>
      <c r="M124" s="336"/>
      <c r="N124" s="336"/>
      <c r="O124" s="336"/>
      <c r="P124" s="336"/>
    </row>
    <row r="125" spans="1:16" ht="12.75">
      <c r="A125" s="562" t="s">
        <v>98</v>
      </c>
      <c r="B125" s="562"/>
      <c r="C125" s="562"/>
      <c r="D125" s="562"/>
      <c r="E125" s="562"/>
      <c r="F125" s="562"/>
      <c r="G125" s="562"/>
      <c r="H125" s="562"/>
      <c r="I125" s="562"/>
      <c r="J125" s="562"/>
      <c r="K125" s="336"/>
      <c r="L125" s="3" t="s">
        <v>680</v>
      </c>
      <c r="M125" s="336"/>
      <c r="N125" s="336"/>
      <c r="O125" s="336"/>
      <c r="P125" s="336"/>
    </row>
    <row r="126" spans="1:16" ht="12.75">
      <c r="A126" s="336" t="s">
        <v>108</v>
      </c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"/>
      <c r="M126" s="560"/>
      <c r="N126" s="560"/>
      <c r="O126" s="336"/>
      <c r="P126" s="336"/>
    </row>
    <row r="127" spans="1:16" ht="12.75">
      <c r="A127" s="336" t="s">
        <v>649</v>
      </c>
      <c r="B127" s="336"/>
      <c r="C127" s="336"/>
      <c r="D127" s="336"/>
      <c r="E127" s="336"/>
      <c r="F127" s="336"/>
      <c r="G127" s="336"/>
      <c r="H127" s="336"/>
      <c r="I127" s="336"/>
      <c r="J127" s="336"/>
      <c r="K127" s="336"/>
      <c r="L127" s="3" t="s">
        <v>681</v>
      </c>
      <c r="M127" s="336"/>
      <c r="N127" s="336"/>
      <c r="O127" s="336"/>
      <c r="P127" s="336"/>
    </row>
    <row r="128" spans="1:16" ht="11.25">
      <c r="A128" s="336"/>
      <c r="B128" s="336"/>
      <c r="C128" s="336"/>
      <c r="D128" s="336"/>
      <c r="E128" s="395"/>
      <c r="F128" s="395"/>
      <c r="G128" s="395"/>
      <c r="H128" s="336"/>
      <c r="I128" s="336"/>
      <c r="J128" s="336"/>
      <c r="K128" s="336"/>
      <c r="L128" s="336"/>
      <c r="M128" s="336"/>
      <c r="N128" s="336"/>
      <c r="O128" s="336"/>
      <c r="P128" s="336"/>
    </row>
    <row r="129" spans="1:16" ht="11.25">
      <c r="A129" s="336"/>
      <c r="B129" s="336"/>
      <c r="C129" s="336"/>
      <c r="D129" s="336"/>
      <c r="E129" s="395"/>
      <c r="F129" s="395"/>
      <c r="G129" s="395"/>
      <c r="H129" s="336"/>
      <c r="I129" s="336"/>
      <c r="J129" s="336"/>
      <c r="K129" s="336"/>
      <c r="L129" s="336"/>
      <c r="M129" s="560"/>
      <c r="N129" s="560"/>
      <c r="O129" s="336"/>
      <c r="P129" s="336"/>
    </row>
  </sheetData>
  <sheetProtection/>
  <mergeCells count="156">
    <mergeCell ref="A123:B123"/>
    <mergeCell ref="C123:D123"/>
    <mergeCell ref="A125:J125"/>
    <mergeCell ref="M126:N126"/>
    <mergeCell ref="M129:N129"/>
    <mergeCell ref="K119:K122"/>
    <mergeCell ref="L119:L122"/>
    <mergeCell ref="M119:M122"/>
    <mergeCell ref="N119:N122"/>
    <mergeCell ref="A114:A122"/>
    <mergeCell ref="O119:O122"/>
    <mergeCell ref="P119:P122"/>
    <mergeCell ref="M110:M113"/>
    <mergeCell ref="N110:N113"/>
    <mergeCell ref="O110:O113"/>
    <mergeCell ref="P110:P113"/>
    <mergeCell ref="C119:C122"/>
    <mergeCell ref="D119:D122"/>
    <mergeCell ref="H119:H122"/>
    <mergeCell ref="I119:I122"/>
    <mergeCell ref="J119:J122"/>
    <mergeCell ref="P92:P95"/>
    <mergeCell ref="C104:D104"/>
    <mergeCell ref="I110:I113"/>
    <mergeCell ref="J110:J113"/>
    <mergeCell ref="K110:K113"/>
    <mergeCell ref="L110:L113"/>
    <mergeCell ref="J92:J95"/>
    <mergeCell ref="K92:K95"/>
    <mergeCell ref="A105:A113"/>
    <mergeCell ref="C110:C113"/>
    <mergeCell ref="D110:D113"/>
    <mergeCell ref="H110:H113"/>
    <mergeCell ref="N83:N86"/>
    <mergeCell ref="O83:O86"/>
    <mergeCell ref="L92:L95"/>
    <mergeCell ref="M92:M95"/>
    <mergeCell ref="N92:N95"/>
    <mergeCell ref="O92:O95"/>
    <mergeCell ref="P74:P77"/>
    <mergeCell ref="M74:M77"/>
    <mergeCell ref="P83:P86"/>
    <mergeCell ref="A87:A95"/>
    <mergeCell ref="C92:C95"/>
    <mergeCell ref="D92:D95"/>
    <mergeCell ref="H92:H95"/>
    <mergeCell ref="I92:I95"/>
    <mergeCell ref="L83:L86"/>
    <mergeCell ref="M83:M86"/>
    <mergeCell ref="A78:A86"/>
    <mergeCell ref="C83:C86"/>
    <mergeCell ref="D83:D86"/>
    <mergeCell ref="H83:H86"/>
    <mergeCell ref="I83:I86"/>
    <mergeCell ref="J83:J86"/>
    <mergeCell ref="K83:K86"/>
    <mergeCell ref="P65:P68"/>
    <mergeCell ref="I74:I77"/>
    <mergeCell ref="J74:J77"/>
    <mergeCell ref="K74:K77"/>
    <mergeCell ref="L74:L77"/>
    <mergeCell ref="N74:N77"/>
    <mergeCell ref="O74:O77"/>
    <mergeCell ref="A69:A77"/>
    <mergeCell ref="C74:C77"/>
    <mergeCell ref="D74:D77"/>
    <mergeCell ref="H74:H77"/>
    <mergeCell ref="N56:N59"/>
    <mergeCell ref="O56:O59"/>
    <mergeCell ref="J65:J68"/>
    <mergeCell ref="K65:K68"/>
    <mergeCell ref="L65:L68"/>
    <mergeCell ref="M65:M68"/>
    <mergeCell ref="K56:K59"/>
    <mergeCell ref="P56:P59"/>
    <mergeCell ref="A60:A68"/>
    <mergeCell ref="C65:C68"/>
    <mergeCell ref="D65:D68"/>
    <mergeCell ref="H65:H68"/>
    <mergeCell ref="I65:I68"/>
    <mergeCell ref="N65:N68"/>
    <mergeCell ref="O65:O68"/>
    <mergeCell ref="L56:L59"/>
    <mergeCell ref="M56:M59"/>
    <mergeCell ref="A51:A59"/>
    <mergeCell ref="C56:C59"/>
    <mergeCell ref="D56:D59"/>
    <mergeCell ref="H56:H59"/>
    <mergeCell ref="I56:I59"/>
    <mergeCell ref="J56:J59"/>
    <mergeCell ref="K43:K46"/>
    <mergeCell ref="L43:L46"/>
    <mergeCell ref="I43:I46"/>
    <mergeCell ref="J43:J46"/>
    <mergeCell ref="M43:M46"/>
    <mergeCell ref="N43:N46"/>
    <mergeCell ref="O43:O46"/>
    <mergeCell ref="P43:P46"/>
    <mergeCell ref="M25:M28"/>
    <mergeCell ref="P25:P28"/>
    <mergeCell ref="L25:L28"/>
    <mergeCell ref="O25:O28"/>
    <mergeCell ref="O34:O37"/>
    <mergeCell ref="P34:P37"/>
    <mergeCell ref="O16:O19"/>
    <mergeCell ref="N25:N28"/>
    <mergeCell ref="A38:A46"/>
    <mergeCell ref="C43:C46"/>
    <mergeCell ref="D43:D46"/>
    <mergeCell ref="H43:H46"/>
    <mergeCell ref="C3:C8"/>
    <mergeCell ref="D3:D8"/>
    <mergeCell ref="H3:P3"/>
    <mergeCell ref="L16:L19"/>
    <mergeCell ref="J16:J19"/>
    <mergeCell ref="M16:M19"/>
    <mergeCell ref="K16:K19"/>
    <mergeCell ref="H34:H37"/>
    <mergeCell ref="H25:H28"/>
    <mergeCell ref="I25:I28"/>
    <mergeCell ref="A1:P1"/>
    <mergeCell ref="H4:P4"/>
    <mergeCell ref="I5:P5"/>
    <mergeCell ref="A3:A8"/>
    <mergeCell ref="B3:B8"/>
    <mergeCell ref="C10:D10"/>
    <mergeCell ref="F3:G3"/>
    <mergeCell ref="C25:C28"/>
    <mergeCell ref="D25:D28"/>
    <mergeCell ref="A29:A37"/>
    <mergeCell ref="C34:C37"/>
    <mergeCell ref="D34:D37"/>
    <mergeCell ref="I16:I19"/>
    <mergeCell ref="M6:P6"/>
    <mergeCell ref="I34:I37"/>
    <mergeCell ref="J25:J28"/>
    <mergeCell ref="J34:J37"/>
    <mergeCell ref="K34:K37"/>
    <mergeCell ref="L34:L37"/>
    <mergeCell ref="M34:M37"/>
    <mergeCell ref="N34:N37"/>
    <mergeCell ref="K25:K28"/>
    <mergeCell ref="N7:P7"/>
    <mergeCell ref="M7:M8"/>
    <mergeCell ref="P16:P19"/>
    <mergeCell ref="N16:N19"/>
    <mergeCell ref="A11:A19"/>
    <mergeCell ref="A20:A28"/>
    <mergeCell ref="E3:E8"/>
    <mergeCell ref="I6:L6"/>
    <mergeCell ref="I7:I8"/>
    <mergeCell ref="J7:L7"/>
    <mergeCell ref="F4:F8"/>
    <mergeCell ref="G4:G8"/>
    <mergeCell ref="H5:H8"/>
    <mergeCell ref="H16:H19"/>
  </mergeCells>
  <printOptions/>
  <pageMargins left="0.3937007874015748" right="0.3937007874015748" top="0.6299212598425197" bottom="0.5905511811023623" header="0.1968503937007874" footer="0.35433070866141736"/>
  <pageSetup horizontalDpi="300" verticalDpi="300" orientation="landscape" paperSize="9" scale="85" r:id="rId1"/>
  <headerFooter alignWithMargins="0">
    <oddHeader>&amp;R&amp;9Załącznik nr &amp;A
do uchwały Rady Gminy nr XXXII/274/09
z dnia 30 grudnia 2009r.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defaultGridColor="0" zoomScale="75" zoomScaleNormal="75" zoomScalePageLayoutView="0" colorId="8" workbookViewId="0" topLeftCell="A1">
      <pane ySplit="5" topLeftCell="I47" activePane="bottomLeft" state="frozen"/>
      <selection pane="topLeft" activeCell="A1" sqref="A1"/>
      <selection pane="bottomLeft" activeCell="J83" sqref="J8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  <col min="11" max="11" width="13.00390625" style="0" customWidth="1"/>
  </cols>
  <sheetData>
    <row r="1" spans="1:11" ht="57" customHeight="1">
      <c r="A1" s="530" t="s">
        <v>200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0:11" ht="23.25" customHeight="1">
      <c r="J2" s="78"/>
      <c r="K2" s="78" t="s">
        <v>47</v>
      </c>
    </row>
    <row r="3" spans="1:11" s="3" customFormat="1" ht="20.25" customHeight="1">
      <c r="A3" s="520" t="s">
        <v>2</v>
      </c>
      <c r="B3" s="517" t="s">
        <v>3</v>
      </c>
      <c r="C3" s="517" t="s">
        <v>114</v>
      </c>
      <c r="D3" s="515" t="s">
        <v>199</v>
      </c>
      <c r="E3" s="515" t="s">
        <v>139</v>
      </c>
      <c r="F3" s="515" t="s">
        <v>77</v>
      </c>
      <c r="G3" s="515"/>
      <c r="H3" s="515"/>
      <c r="I3" s="515"/>
      <c r="J3" s="515"/>
      <c r="K3" s="521" t="s">
        <v>228</v>
      </c>
    </row>
    <row r="4" spans="1:11" s="3" customFormat="1" ht="20.25" customHeight="1">
      <c r="A4" s="520"/>
      <c r="B4" s="518"/>
      <c r="C4" s="518"/>
      <c r="D4" s="520"/>
      <c r="E4" s="515"/>
      <c r="F4" s="515" t="s">
        <v>102</v>
      </c>
      <c r="G4" s="515" t="s">
        <v>6</v>
      </c>
      <c r="H4" s="515"/>
      <c r="I4" s="515"/>
      <c r="J4" s="515" t="s">
        <v>103</v>
      </c>
      <c r="K4" s="524"/>
    </row>
    <row r="5" spans="1:11" s="3" customFormat="1" ht="65.25" customHeight="1">
      <c r="A5" s="520"/>
      <c r="B5" s="519"/>
      <c r="C5" s="519"/>
      <c r="D5" s="520"/>
      <c r="E5" s="515"/>
      <c r="F5" s="515"/>
      <c r="G5" s="44" t="s">
        <v>99</v>
      </c>
      <c r="H5" s="44" t="s">
        <v>100</v>
      </c>
      <c r="I5" s="44" t="s">
        <v>140</v>
      </c>
      <c r="J5" s="515"/>
      <c r="K5" s="522"/>
    </row>
    <row r="6" spans="1:11" ht="9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</row>
    <row r="7" spans="1:11" ht="13.5" customHeight="1">
      <c r="A7" s="303">
        <v>750</v>
      </c>
      <c r="B7" s="303"/>
      <c r="C7" s="303"/>
      <c r="D7" s="314">
        <f aca="true" t="shared" si="0" ref="D7:K7">D8</f>
        <v>87914</v>
      </c>
      <c r="E7" s="314">
        <f t="shared" si="0"/>
        <v>87914</v>
      </c>
      <c r="F7" s="314">
        <f t="shared" si="0"/>
        <v>87914</v>
      </c>
      <c r="G7" s="314">
        <f t="shared" si="0"/>
        <v>74789</v>
      </c>
      <c r="H7" s="314">
        <f t="shared" si="0"/>
        <v>13125</v>
      </c>
      <c r="I7" s="314">
        <f t="shared" si="0"/>
        <v>0</v>
      </c>
      <c r="J7" s="314">
        <f t="shared" si="0"/>
        <v>0</v>
      </c>
      <c r="K7" s="314">
        <f t="shared" si="0"/>
        <v>0</v>
      </c>
    </row>
    <row r="8" spans="1:11" ht="11.25" customHeight="1">
      <c r="A8" s="303"/>
      <c r="B8" s="303">
        <v>75011</v>
      </c>
      <c r="C8" s="303"/>
      <c r="D8" s="314">
        <f>D9</f>
        <v>87914</v>
      </c>
      <c r="E8" s="314">
        <f>SUM(E11:E16)</f>
        <v>87914</v>
      </c>
      <c r="F8" s="314">
        <f>SUM(F11:F16)</f>
        <v>87914</v>
      </c>
      <c r="G8" s="314">
        <f>SUM(G11:G14)</f>
        <v>74789</v>
      </c>
      <c r="H8" s="314">
        <f>SUM(H11:H14)</f>
        <v>13125</v>
      </c>
      <c r="I8" s="314">
        <f>SUM(I11:I14)</f>
        <v>0</v>
      </c>
      <c r="J8" s="314">
        <f>SUM(J10:J14)</f>
        <v>0</v>
      </c>
      <c r="K8" s="314">
        <f>K10</f>
        <v>0</v>
      </c>
    </row>
    <row r="9" spans="1:11" ht="12.75" customHeight="1">
      <c r="A9" s="304"/>
      <c r="B9" s="304"/>
      <c r="C9" s="304">
        <v>2010</v>
      </c>
      <c r="D9" s="315">
        <v>87914</v>
      </c>
      <c r="E9" s="315"/>
      <c r="F9" s="315"/>
      <c r="G9" s="315"/>
      <c r="H9" s="315"/>
      <c r="I9" s="315"/>
      <c r="J9" s="315"/>
      <c r="K9" s="316"/>
    </row>
    <row r="10" spans="1:11" ht="12.75" customHeight="1">
      <c r="A10" s="304"/>
      <c r="B10" s="304"/>
      <c r="C10" s="317" t="s">
        <v>237</v>
      </c>
      <c r="D10" s="315"/>
      <c r="E10" s="315"/>
      <c r="F10" s="315"/>
      <c r="G10" s="315"/>
      <c r="H10" s="315"/>
      <c r="I10" s="315"/>
      <c r="J10" s="315"/>
      <c r="K10" s="316"/>
    </row>
    <row r="11" spans="1:11" ht="13.5" customHeight="1">
      <c r="A11" s="304"/>
      <c r="B11" s="304"/>
      <c r="C11" s="304">
        <v>4010</v>
      </c>
      <c r="D11" s="315"/>
      <c r="E11" s="315">
        <f>F11+J11</f>
        <v>68508</v>
      </c>
      <c r="F11" s="315">
        <f>G11+H11+I11</f>
        <v>68508</v>
      </c>
      <c r="G11" s="315">
        <v>68508</v>
      </c>
      <c r="H11" s="315"/>
      <c r="I11" s="315"/>
      <c r="J11" s="315"/>
      <c r="K11" s="316"/>
    </row>
    <row r="12" spans="1:11" ht="13.5" customHeight="1">
      <c r="A12" s="304"/>
      <c r="B12" s="304"/>
      <c r="C12" s="304">
        <v>4040</v>
      </c>
      <c r="D12" s="315"/>
      <c r="E12" s="315">
        <f>F12+J12</f>
        <v>6281</v>
      </c>
      <c r="F12" s="315">
        <f>G12</f>
        <v>6281</v>
      </c>
      <c r="G12" s="315">
        <v>6281</v>
      </c>
      <c r="H12" s="315"/>
      <c r="I12" s="315"/>
      <c r="J12" s="315"/>
      <c r="K12" s="316"/>
    </row>
    <row r="13" spans="1:11" ht="12.75" customHeight="1">
      <c r="A13" s="304"/>
      <c r="B13" s="304"/>
      <c r="C13" s="304">
        <v>4110</v>
      </c>
      <c r="D13" s="315"/>
      <c r="E13" s="315">
        <f>F13+J13</f>
        <v>11293</v>
      </c>
      <c r="F13" s="315">
        <f>G13+H13+I13</f>
        <v>11293</v>
      </c>
      <c r="G13" s="315"/>
      <c r="H13" s="315">
        <v>11293</v>
      </c>
      <c r="I13" s="315"/>
      <c r="J13" s="315"/>
      <c r="K13" s="316"/>
    </row>
    <row r="14" spans="1:11" ht="11.25" customHeight="1">
      <c r="A14" s="304"/>
      <c r="B14" s="304"/>
      <c r="C14" s="304">
        <v>4120</v>
      </c>
      <c r="D14" s="315"/>
      <c r="E14" s="315">
        <f>F14+J14</f>
        <v>1832</v>
      </c>
      <c r="F14" s="315">
        <f>G14+H14+I14</f>
        <v>1832</v>
      </c>
      <c r="G14" s="315"/>
      <c r="H14" s="315">
        <v>1832</v>
      </c>
      <c r="I14" s="315"/>
      <c r="J14" s="315"/>
      <c r="K14" s="316"/>
    </row>
    <row r="15" spans="1:11" ht="10.5" customHeight="1">
      <c r="A15" s="304"/>
      <c r="B15" s="304"/>
      <c r="C15" s="304">
        <v>4210</v>
      </c>
      <c r="D15" s="315"/>
      <c r="E15" s="315">
        <f>F15+G15+H15+I15</f>
        <v>0</v>
      </c>
      <c r="F15" s="315"/>
      <c r="G15" s="315"/>
      <c r="H15" s="315"/>
      <c r="I15" s="315"/>
      <c r="J15" s="315"/>
      <c r="K15" s="316"/>
    </row>
    <row r="16" spans="1:11" ht="12.75" customHeight="1">
      <c r="A16" s="304"/>
      <c r="B16" s="304"/>
      <c r="C16" s="304"/>
      <c r="D16" s="315"/>
      <c r="E16" s="315">
        <f>F16+G16+H16+I16</f>
        <v>0</v>
      </c>
      <c r="F16" s="315">
        <v>0</v>
      </c>
      <c r="G16" s="315"/>
      <c r="H16" s="315"/>
      <c r="I16" s="315"/>
      <c r="J16" s="315"/>
      <c r="K16" s="316"/>
    </row>
    <row r="17" spans="1:11" ht="13.5" customHeight="1">
      <c r="A17" s="304"/>
      <c r="B17" s="304"/>
      <c r="C17" s="304"/>
      <c r="D17" s="315"/>
      <c r="E17" s="315"/>
      <c r="F17" s="315"/>
      <c r="G17" s="315"/>
      <c r="H17" s="315"/>
      <c r="I17" s="315"/>
      <c r="J17" s="315"/>
      <c r="K17" s="316"/>
    </row>
    <row r="18" spans="1:11" ht="10.5" customHeight="1">
      <c r="A18" s="303">
        <v>751</v>
      </c>
      <c r="B18" s="303"/>
      <c r="C18" s="303"/>
      <c r="D18" s="314">
        <f>D19+D24</f>
        <v>1575</v>
      </c>
      <c r="E18" s="314">
        <f>E21+E22+E23+E24</f>
        <v>1575</v>
      </c>
      <c r="F18" s="314">
        <f>F19+F24</f>
        <v>1575</v>
      </c>
      <c r="G18" s="314">
        <f>G19+G24</f>
        <v>1340</v>
      </c>
      <c r="H18" s="314">
        <f>H19+H24</f>
        <v>235</v>
      </c>
      <c r="I18" s="314">
        <f>I19</f>
        <v>0</v>
      </c>
      <c r="J18" s="314">
        <f>J19</f>
        <v>0</v>
      </c>
      <c r="K18" s="318"/>
    </row>
    <row r="19" spans="1:11" ht="10.5" customHeight="1">
      <c r="A19" s="304"/>
      <c r="B19" s="304">
        <v>75101</v>
      </c>
      <c r="C19" s="304"/>
      <c r="D19" s="315">
        <f>D20</f>
        <v>1575</v>
      </c>
      <c r="E19" s="315">
        <f aca="true" t="shared" si="1" ref="E19:J19">E21+E22+E23</f>
        <v>1575</v>
      </c>
      <c r="F19" s="315">
        <f t="shared" si="1"/>
        <v>1575</v>
      </c>
      <c r="G19" s="315">
        <f t="shared" si="1"/>
        <v>1340</v>
      </c>
      <c r="H19" s="315">
        <f t="shared" si="1"/>
        <v>235</v>
      </c>
      <c r="I19" s="315">
        <f t="shared" si="1"/>
        <v>0</v>
      </c>
      <c r="J19" s="315">
        <f t="shared" si="1"/>
        <v>0</v>
      </c>
      <c r="K19" s="316"/>
    </row>
    <row r="20" spans="1:11" ht="11.25" customHeight="1">
      <c r="A20" s="304"/>
      <c r="B20" s="304"/>
      <c r="C20" s="304">
        <v>2010</v>
      </c>
      <c r="D20" s="315">
        <v>1575</v>
      </c>
      <c r="E20" s="315"/>
      <c r="F20" s="315"/>
      <c r="G20" s="315"/>
      <c r="H20" s="315"/>
      <c r="I20" s="315"/>
      <c r="J20" s="315"/>
      <c r="K20" s="316"/>
    </row>
    <row r="21" spans="1:11" ht="12.75">
      <c r="A21" s="304"/>
      <c r="B21" s="304"/>
      <c r="C21" s="304">
        <v>4010</v>
      </c>
      <c r="D21" s="315"/>
      <c r="E21" s="315">
        <f>F21+J21</f>
        <v>1340</v>
      </c>
      <c r="F21" s="315">
        <f>G21</f>
        <v>1340</v>
      </c>
      <c r="G21" s="315">
        <v>1340</v>
      </c>
      <c r="H21" s="315"/>
      <c r="I21" s="315"/>
      <c r="J21" s="315"/>
      <c r="K21" s="316"/>
    </row>
    <row r="22" spans="1:11" ht="12.75">
      <c r="A22" s="304"/>
      <c r="B22" s="304"/>
      <c r="C22" s="304">
        <v>4110</v>
      </c>
      <c r="D22" s="315"/>
      <c r="E22" s="315">
        <f>F22+J22</f>
        <v>202</v>
      </c>
      <c r="F22" s="315">
        <f>H22</f>
        <v>202</v>
      </c>
      <c r="G22" s="315"/>
      <c r="H22" s="315">
        <v>202</v>
      </c>
      <c r="I22" s="315"/>
      <c r="J22" s="315"/>
      <c r="K22" s="316"/>
    </row>
    <row r="23" spans="1:11" ht="12.75">
      <c r="A23" s="304"/>
      <c r="B23" s="304"/>
      <c r="C23" s="304">
        <v>4120</v>
      </c>
      <c r="D23" s="315"/>
      <c r="E23" s="315">
        <f>F23+J23</f>
        <v>33</v>
      </c>
      <c r="F23" s="315">
        <f>H23</f>
        <v>33</v>
      </c>
      <c r="G23" s="315"/>
      <c r="H23" s="315">
        <v>33</v>
      </c>
      <c r="I23" s="315"/>
      <c r="J23" s="315"/>
      <c r="K23" s="316"/>
    </row>
    <row r="24" spans="1:11" ht="12.75" hidden="1">
      <c r="A24" s="304"/>
      <c r="B24" s="304"/>
      <c r="C24" s="303"/>
      <c r="D24" s="315"/>
      <c r="E24" s="315"/>
      <c r="F24" s="315"/>
      <c r="G24" s="315"/>
      <c r="H24" s="315"/>
      <c r="I24" s="315">
        <f>SUM(I26:I34)</f>
        <v>0</v>
      </c>
      <c r="J24" s="315">
        <f>SUM(J26:J34)</f>
        <v>0</v>
      </c>
      <c r="K24" s="315">
        <f>SUM(K26:K34)</f>
        <v>0</v>
      </c>
    </row>
    <row r="25" spans="1:11" ht="12.75" hidden="1">
      <c r="A25" s="304"/>
      <c r="B25" s="304"/>
      <c r="C25" s="304"/>
      <c r="D25" s="315"/>
      <c r="E25" s="315"/>
      <c r="F25" s="315"/>
      <c r="G25" s="315"/>
      <c r="H25" s="315"/>
      <c r="I25" s="315"/>
      <c r="J25" s="315"/>
      <c r="K25" s="316"/>
    </row>
    <row r="26" spans="1:11" ht="12.75" hidden="1">
      <c r="A26" s="304"/>
      <c r="B26" s="304"/>
      <c r="C26" s="304"/>
      <c r="D26" s="315"/>
      <c r="E26" s="315"/>
      <c r="F26" s="315"/>
      <c r="G26" s="315"/>
      <c r="H26" s="315"/>
      <c r="I26" s="315"/>
      <c r="J26" s="315"/>
      <c r="K26" s="316"/>
    </row>
    <row r="27" spans="1:11" ht="12.75" hidden="1">
      <c r="A27" s="304"/>
      <c r="B27" s="304"/>
      <c r="C27" s="304"/>
      <c r="D27" s="315"/>
      <c r="E27" s="315"/>
      <c r="F27" s="315"/>
      <c r="G27" s="315"/>
      <c r="H27" s="315"/>
      <c r="I27" s="315"/>
      <c r="J27" s="315"/>
      <c r="K27" s="316"/>
    </row>
    <row r="28" spans="1:11" ht="12.75" hidden="1">
      <c r="A28" s="304"/>
      <c r="B28" s="304"/>
      <c r="C28" s="304"/>
      <c r="D28" s="315"/>
      <c r="E28" s="315"/>
      <c r="F28" s="315"/>
      <c r="G28" s="315"/>
      <c r="H28" s="315"/>
      <c r="I28" s="315"/>
      <c r="J28" s="315"/>
      <c r="K28" s="316"/>
    </row>
    <row r="29" spans="1:11" ht="12.75" hidden="1">
      <c r="A29" s="304"/>
      <c r="B29" s="304"/>
      <c r="C29" s="304"/>
      <c r="D29" s="315"/>
      <c r="E29" s="315"/>
      <c r="F29" s="315"/>
      <c r="G29" s="315"/>
      <c r="H29" s="315"/>
      <c r="I29" s="315"/>
      <c r="J29" s="315"/>
      <c r="K29" s="316"/>
    </row>
    <row r="30" spans="1:11" ht="12.75" hidden="1">
      <c r="A30" s="304"/>
      <c r="B30" s="304"/>
      <c r="C30" s="304"/>
      <c r="D30" s="315"/>
      <c r="E30" s="315"/>
      <c r="F30" s="315"/>
      <c r="G30" s="315"/>
      <c r="H30" s="315"/>
      <c r="I30" s="315"/>
      <c r="J30" s="315"/>
      <c r="K30" s="316"/>
    </row>
    <row r="31" spans="1:11" ht="12.75" hidden="1">
      <c r="A31" s="304"/>
      <c r="B31" s="304"/>
      <c r="C31" s="304"/>
      <c r="D31" s="315"/>
      <c r="E31" s="315"/>
      <c r="F31" s="315"/>
      <c r="G31" s="315"/>
      <c r="H31" s="315"/>
      <c r="I31" s="315"/>
      <c r="J31" s="315"/>
      <c r="K31" s="316"/>
    </row>
    <row r="32" spans="1:11" ht="12.75" hidden="1">
      <c r="A32" s="304"/>
      <c r="B32" s="304"/>
      <c r="C32" s="304"/>
      <c r="D32" s="315"/>
      <c r="E32" s="315"/>
      <c r="F32" s="315"/>
      <c r="G32" s="315"/>
      <c r="H32" s="315"/>
      <c r="I32" s="315"/>
      <c r="J32" s="315"/>
      <c r="K32" s="316"/>
    </row>
    <row r="33" spans="1:11" ht="12.75" hidden="1">
      <c r="A33" s="304"/>
      <c r="B33" s="304"/>
      <c r="C33" s="304"/>
      <c r="D33" s="315"/>
      <c r="E33" s="315"/>
      <c r="F33" s="315"/>
      <c r="G33" s="315"/>
      <c r="H33" s="315"/>
      <c r="I33" s="315"/>
      <c r="J33" s="315"/>
      <c r="K33" s="316"/>
    </row>
    <row r="34" spans="1:11" ht="12.75" hidden="1">
      <c r="A34" s="304"/>
      <c r="B34" s="304"/>
      <c r="C34" s="304"/>
      <c r="D34" s="315"/>
      <c r="E34" s="315"/>
      <c r="F34" s="315"/>
      <c r="G34" s="315"/>
      <c r="H34" s="315"/>
      <c r="I34" s="315"/>
      <c r="J34" s="315"/>
      <c r="K34" s="316"/>
    </row>
    <row r="35" spans="1:11" ht="12.75" hidden="1">
      <c r="A35" s="303"/>
      <c r="B35" s="303"/>
      <c r="C35" s="303"/>
      <c r="D35" s="314"/>
      <c r="E35" s="314"/>
      <c r="F35" s="314"/>
      <c r="G35" s="314"/>
      <c r="H35" s="314"/>
      <c r="I35" s="314"/>
      <c r="J35" s="314"/>
      <c r="K35" s="314"/>
    </row>
    <row r="36" spans="1:11" ht="12.75" hidden="1">
      <c r="A36" s="304"/>
      <c r="B36" s="304"/>
      <c r="C36" s="304"/>
      <c r="D36" s="315"/>
      <c r="E36" s="315"/>
      <c r="F36" s="315"/>
      <c r="G36" s="315"/>
      <c r="H36" s="315"/>
      <c r="I36" s="315"/>
      <c r="J36" s="315"/>
      <c r="K36" s="315"/>
    </row>
    <row r="37" spans="1:11" ht="12.75" hidden="1">
      <c r="A37" s="304"/>
      <c r="B37" s="304"/>
      <c r="C37" s="304"/>
      <c r="D37" s="315"/>
      <c r="E37" s="315"/>
      <c r="F37" s="315"/>
      <c r="G37" s="315"/>
      <c r="H37" s="315"/>
      <c r="I37" s="315"/>
      <c r="J37" s="315"/>
      <c r="K37" s="315"/>
    </row>
    <row r="38" spans="1:11" ht="12.75" hidden="1">
      <c r="A38" s="304"/>
      <c r="B38" s="304"/>
      <c r="C38" s="304"/>
      <c r="D38" s="315"/>
      <c r="E38" s="315"/>
      <c r="F38" s="315"/>
      <c r="G38" s="315"/>
      <c r="H38" s="315"/>
      <c r="I38" s="315"/>
      <c r="J38" s="315"/>
      <c r="K38" s="316"/>
    </row>
    <row r="39" spans="1:11" ht="12.75" hidden="1">
      <c r="A39" s="304"/>
      <c r="B39" s="304"/>
      <c r="C39" s="304"/>
      <c r="D39" s="315"/>
      <c r="E39" s="315"/>
      <c r="F39" s="315"/>
      <c r="G39" s="315"/>
      <c r="H39" s="315"/>
      <c r="I39" s="315"/>
      <c r="J39" s="315"/>
      <c r="K39" s="316"/>
    </row>
    <row r="40" spans="1:11" ht="12.75" hidden="1">
      <c r="A40" s="304"/>
      <c r="B40" s="304"/>
      <c r="C40" s="304"/>
      <c r="D40" s="315"/>
      <c r="E40" s="315"/>
      <c r="F40" s="315"/>
      <c r="G40" s="315"/>
      <c r="H40" s="315"/>
      <c r="I40" s="315"/>
      <c r="J40" s="315"/>
      <c r="K40" s="316"/>
    </row>
    <row r="41" spans="1:11" ht="12.75">
      <c r="A41" s="303">
        <v>852</v>
      </c>
      <c r="B41" s="303"/>
      <c r="C41" s="303"/>
      <c r="D41" s="314">
        <f>D42+D64+D67</f>
        <v>4288009</v>
      </c>
      <c r="E41" s="314">
        <f>E42+E64+E67+E72</f>
        <v>4288009</v>
      </c>
      <c r="F41" s="314">
        <f>F42+F64+F67+F72</f>
        <v>4288009</v>
      </c>
      <c r="G41" s="314">
        <f>G42+G64+G67+G72</f>
        <v>79286</v>
      </c>
      <c r="H41" s="314">
        <f>H42+H64+H67</f>
        <v>17049</v>
      </c>
      <c r="I41" s="314">
        <f>I42+I64+I67+I72</f>
        <v>4157233</v>
      </c>
      <c r="J41" s="314">
        <f>J42+J64+J67</f>
        <v>0</v>
      </c>
      <c r="K41" s="314">
        <f>K42+K64+K67+K44</f>
        <v>9624</v>
      </c>
    </row>
    <row r="42" spans="1:11" ht="12.75">
      <c r="A42" s="304"/>
      <c r="B42" s="304">
        <v>85212</v>
      </c>
      <c r="C42" s="304"/>
      <c r="D42" s="315">
        <f>D43+D61</f>
        <v>4285807</v>
      </c>
      <c r="E42" s="315">
        <f>SUM(E45:E62,)</f>
        <v>4285807</v>
      </c>
      <c r="F42" s="315">
        <f aca="true" t="shared" si="2" ref="F42:K42">SUM(F45:F62,)</f>
        <v>4285807</v>
      </c>
      <c r="G42" s="315">
        <f t="shared" si="2"/>
        <v>79286</v>
      </c>
      <c r="H42" s="315">
        <f t="shared" si="2"/>
        <v>17049</v>
      </c>
      <c r="I42" s="315">
        <f t="shared" si="2"/>
        <v>4157233</v>
      </c>
      <c r="J42" s="315">
        <f t="shared" si="2"/>
        <v>0</v>
      </c>
      <c r="K42" s="315">
        <f t="shared" si="2"/>
        <v>0</v>
      </c>
    </row>
    <row r="43" spans="1:11" ht="12.75">
      <c r="A43" s="304"/>
      <c r="B43" s="304"/>
      <c r="C43" s="304">
        <v>2010</v>
      </c>
      <c r="D43" s="315">
        <v>4285807</v>
      </c>
      <c r="E43" s="315"/>
      <c r="F43" s="315"/>
      <c r="G43" s="315"/>
      <c r="H43" s="315"/>
      <c r="I43" s="315"/>
      <c r="J43" s="315"/>
      <c r="K43" s="316"/>
    </row>
    <row r="44" spans="1:11" ht="12.75">
      <c r="A44" s="304"/>
      <c r="B44" s="304"/>
      <c r="C44" s="317" t="s">
        <v>276</v>
      </c>
      <c r="D44" s="315"/>
      <c r="E44" s="315"/>
      <c r="F44" s="315"/>
      <c r="G44" s="315"/>
      <c r="H44" s="315"/>
      <c r="I44" s="315"/>
      <c r="J44" s="315"/>
      <c r="K44" s="316">
        <v>9624</v>
      </c>
    </row>
    <row r="45" spans="1:11" ht="12.75">
      <c r="A45" s="304"/>
      <c r="B45" s="304"/>
      <c r="C45" s="304">
        <v>3110</v>
      </c>
      <c r="D45" s="315"/>
      <c r="E45" s="315">
        <f aca="true" t="shared" si="3" ref="E45:E62">F45</f>
        <v>4157233</v>
      </c>
      <c r="F45" s="315">
        <f>I45</f>
        <v>4157233</v>
      </c>
      <c r="G45" s="315"/>
      <c r="H45" s="315"/>
      <c r="I45" s="315">
        <v>4157233</v>
      </c>
      <c r="J45" s="315"/>
      <c r="K45" s="316"/>
    </row>
    <row r="46" spans="1:11" ht="12.75">
      <c r="A46" s="304"/>
      <c r="B46" s="304"/>
      <c r="C46" s="304">
        <v>4010</v>
      </c>
      <c r="D46" s="315"/>
      <c r="E46" s="315">
        <f t="shared" si="3"/>
        <v>73645</v>
      </c>
      <c r="F46" s="315">
        <f>G46+H46+I46</f>
        <v>73645</v>
      </c>
      <c r="G46" s="315">
        <v>73645</v>
      </c>
      <c r="H46" s="315"/>
      <c r="I46" s="315"/>
      <c r="J46" s="315"/>
      <c r="K46" s="316"/>
    </row>
    <row r="47" spans="1:11" ht="12.75">
      <c r="A47" s="304"/>
      <c r="B47" s="304"/>
      <c r="C47" s="304">
        <v>4040</v>
      </c>
      <c r="D47" s="315"/>
      <c r="E47" s="315">
        <f t="shared" si="3"/>
        <v>5641</v>
      </c>
      <c r="F47" s="315">
        <f>G47+H47</f>
        <v>5641</v>
      </c>
      <c r="G47" s="315">
        <v>5641</v>
      </c>
      <c r="H47" s="315"/>
      <c r="I47" s="315"/>
      <c r="J47" s="315"/>
      <c r="K47" s="316"/>
    </row>
    <row r="48" spans="1:11" ht="12.75">
      <c r="A48" s="304"/>
      <c r="B48" s="304"/>
      <c r="C48" s="304">
        <v>4110</v>
      </c>
      <c r="D48" s="315"/>
      <c r="E48" s="315">
        <f t="shared" si="3"/>
        <v>12630</v>
      </c>
      <c r="F48" s="315">
        <f>H48</f>
        <v>12630</v>
      </c>
      <c r="G48" s="315"/>
      <c r="H48" s="315">
        <v>12630</v>
      </c>
      <c r="I48" s="315"/>
      <c r="J48" s="315"/>
      <c r="K48" s="316"/>
    </row>
    <row r="49" spans="1:11" ht="12.75" hidden="1">
      <c r="A49" s="304"/>
      <c r="B49" s="304"/>
      <c r="C49" s="317"/>
      <c r="D49" s="315"/>
      <c r="E49" s="315"/>
      <c r="F49" s="315"/>
      <c r="G49" s="315"/>
      <c r="H49" s="315"/>
      <c r="I49" s="315"/>
      <c r="J49" s="315"/>
      <c r="K49" s="316"/>
    </row>
    <row r="50" spans="1:11" ht="12.75" hidden="1">
      <c r="A50" s="304"/>
      <c r="B50" s="304"/>
      <c r="C50" s="304"/>
      <c r="D50" s="315"/>
      <c r="E50" s="315"/>
      <c r="F50" s="315"/>
      <c r="G50" s="315"/>
      <c r="H50" s="315"/>
      <c r="I50" s="315"/>
      <c r="J50" s="315"/>
      <c r="K50" s="316"/>
    </row>
    <row r="51" spans="1:11" ht="12.75" hidden="1">
      <c r="A51" s="304"/>
      <c r="B51" s="304"/>
      <c r="C51" s="304"/>
      <c r="D51" s="315"/>
      <c r="E51" s="315"/>
      <c r="F51" s="315"/>
      <c r="G51" s="315"/>
      <c r="H51" s="315"/>
      <c r="I51" s="315"/>
      <c r="J51" s="315"/>
      <c r="K51" s="316"/>
    </row>
    <row r="52" spans="1:11" ht="12.75" hidden="1">
      <c r="A52" s="304"/>
      <c r="B52" s="304"/>
      <c r="C52" s="304"/>
      <c r="D52" s="315"/>
      <c r="E52" s="315"/>
      <c r="F52" s="315"/>
      <c r="G52" s="315"/>
      <c r="H52" s="315"/>
      <c r="I52" s="315"/>
      <c r="J52" s="315"/>
      <c r="K52" s="316"/>
    </row>
    <row r="53" spans="1:11" ht="12.75" hidden="1">
      <c r="A53" s="304"/>
      <c r="B53" s="304"/>
      <c r="C53" s="304"/>
      <c r="D53" s="315"/>
      <c r="E53" s="315"/>
      <c r="F53" s="315"/>
      <c r="G53" s="315"/>
      <c r="H53" s="315"/>
      <c r="I53" s="315"/>
      <c r="J53" s="315"/>
      <c r="K53" s="316"/>
    </row>
    <row r="54" spans="1:11" ht="12.75">
      <c r="A54" s="304"/>
      <c r="B54" s="304"/>
      <c r="C54" s="304">
        <v>4120</v>
      </c>
      <c r="D54" s="315"/>
      <c r="E54" s="315">
        <f t="shared" si="3"/>
        <v>1943</v>
      </c>
      <c r="F54" s="315">
        <f>G54+H54+I54</f>
        <v>1943</v>
      </c>
      <c r="G54" s="315"/>
      <c r="H54" s="315">
        <v>1943</v>
      </c>
      <c r="I54" s="315"/>
      <c r="J54" s="315"/>
      <c r="K54" s="316"/>
    </row>
    <row r="55" spans="1:11" ht="12.75">
      <c r="A55" s="304"/>
      <c r="B55" s="304"/>
      <c r="C55" s="304">
        <v>4210</v>
      </c>
      <c r="D55" s="315"/>
      <c r="E55" s="315">
        <f t="shared" si="3"/>
        <v>16081</v>
      </c>
      <c r="F55" s="315">
        <v>16081</v>
      </c>
      <c r="G55" s="315"/>
      <c r="H55" s="315"/>
      <c r="I55" s="315"/>
      <c r="J55" s="315"/>
      <c r="K55" s="316"/>
    </row>
    <row r="56" spans="1:11" ht="12.75">
      <c r="A56" s="304"/>
      <c r="B56" s="304"/>
      <c r="C56" s="304">
        <v>4300</v>
      </c>
      <c r="D56" s="315"/>
      <c r="E56" s="315">
        <f t="shared" si="3"/>
        <v>7563</v>
      </c>
      <c r="F56" s="315">
        <v>7563</v>
      </c>
      <c r="G56" s="315"/>
      <c r="H56" s="315"/>
      <c r="I56" s="315"/>
      <c r="J56" s="315"/>
      <c r="K56" s="316"/>
    </row>
    <row r="57" spans="1:11" ht="12.75">
      <c r="A57" s="304"/>
      <c r="B57" s="304"/>
      <c r="C57" s="304">
        <v>4370</v>
      </c>
      <c r="D57" s="315"/>
      <c r="E57" s="315">
        <f t="shared" si="3"/>
        <v>860</v>
      </c>
      <c r="F57" s="315">
        <v>860</v>
      </c>
      <c r="G57" s="315"/>
      <c r="H57" s="315"/>
      <c r="I57" s="315"/>
      <c r="J57" s="315"/>
      <c r="K57" s="316"/>
    </row>
    <row r="58" spans="1:11" ht="12.75">
      <c r="A58" s="304"/>
      <c r="B58" s="304"/>
      <c r="C58" s="304">
        <v>4410</v>
      </c>
      <c r="D58" s="315"/>
      <c r="E58" s="315">
        <f t="shared" si="3"/>
        <v>737</v>
      </c>
      <c r="F58" s="315">
        <v>737</v>
      </c>
      <c r="G58" s="315"/>
      <c r="H58" s="315"/>
      <c r="I58" s="315"/>
      <c r="J58" s="315"/>
      <c r="K58" s="316"/>
    </row>
    <row r="59" spans="1:11" ht="12.75">
      <c r="A59" s="304"/>
      <c r="B59" s="304"/>
      <c r="C59" s="304">
        <v>4440</v>
      </c>
      <c r="D59" s="315"/>
      <c r="E59" s="315">
        <f t="shared" si="3"/>
        <v>2476</v>
      </c>
      <c r="F59" s="315">
        <v>2476</v>
      </c>
      <c r="G59" s="315"/>
      <c r="H59" s="315">
        <v>2476</v>
      </c>
      <c r="I59" s="315"/>
      <c r="J59" s="315"/>
      <c r="K59" s="316"/>
    </row>
    <row r="60" spans="1:11" ht="12.75">
      <c r="A60" s="304"/>
      <c r="B60" s="304"/>
      <c r="C60" s="304">
        <v>4700</v>
      </c>
      <c r="D60" s="315"/>
      <c r="E60" s="315">
        <f t="shared" si="3"/>
        <v>1473</v>
      </c>
      <c r="F60" s="315">
        <v>1473</v>
      </c>
      <c r="G60" s="315"/>
      <c r="H60" s="315"/>
      <c r="I60" s="315"/>
      <c r="J60" s="315"/>
      <c r="K60" s="316"/>
    </row>
    <row r="61" spans="1:11" ht="12.75">
      <c r="A61" s="304"/>
      <c r="B61" s="304"/>
      <c r="C61" s="304">
        <v>4740</v>
      </c>
      <c r="D61" s="315"/>
      <c r="E61" s="315">
        <f t="shared" si="3"/>
        <v>2210</v>
      </c>
      <c r="F61" s="315">
        <v>2210</v>
      </c>
      <c r="G61" s="315"/>
      <c r="H61" s="315"/>
      <c r="I61" s="315"/>
      <c r="J61" s="315"/>
      <c r="K61" s="316"/>
    </row>
    <row r="62" spans="1:11" ht="12.75">
      <c r="A62" s="304"/>
      <c r="B62" s="304"/>
      <c r="C62" s="304">
        <v>4750</v>
      </c>
      <c r="D62" s="315"/>
      <c r="E62" s="315">
        <f t="shared" si="3"/>
        <v>3315</v>
      </c>
      <c r="F62" s="315">
        <v>3315</v>
      </c>
      <c r="G62" s="315"/>
      <c r="H62" s="315"/>
      <c r="I62" s="315"/>
      <c r="J62" s="315"/>
      <c r="K62" s="316"/>
    </row>
    <row r="63" spans="1:11" ht="12.75">
      <c r="A63" s="304"/>
      <c r="B63" s="304"/>
      <c r="C63" s="304"/>
      <c r="D63" s="315"/>
      <c r="E63" s="315">
        <f>F63+J63</f>
        <v>0</v>
      </c>
      <c r="F63" s="315"/>
      <c r="G63" s="315"/>
      <c r="H63" s="315"/>
      <c r="I63" s="315"/>
      <c r="J63" s="315"/>
      <c r="K63" s="316"/>
    </row>
    <row r="64" spans="1:11" ht="12.75">
      <c r="A64" s="304"/>
      <c r="B64" s="304">
        <v>85213</v>
      </c>
      <c r="C64" s="304"/>
      <c r="D64" s="315">
        <f>D65</f>
        <v>2202</v>
      </c>
      <c r="E64" s="315">
        <f aca="true" t="shared" si="4" ref="E64:J64">E66</f>
        <v>2202</v>
      </c>
      <c r="F64" s="315">
        <f t="shared" si="4"/>
        <v>2202</v>
      </c>
      <c r="G64" s="315">
        <f t="shared" si="4"/>
        <v>0</v>
      </c>
      <c r="H64" s="315">
        <f t="shared" si="4"/>
        <v>0</v>
      </c>
      <c r="I64" s="315">
        <f t="shared" si="4"/>
        <v>0</v>
      </c>
      <c r="J64" s="315">
        <f t="shared" si="4"/>
        <v>0</v>
      </c>
      <c r="K64" s="316"/>
    </row>
    <row r="65" spans="1:11" ht="12.75">
      <c r="A65" s="304"/>
      <c r="B65" s="304"/>
      <c r="C65" s="304">
        <v>2010</v>
      </c>
      <c r="D65" s="315">
        <v>2202</v>
      </c>
      <c r="E65" s="315"/>
      <c r="F65" s="315"/>
      <c r="G65" s="315"/>
      <c r="H65" s="315"/>
      <c r="I65" s="315"/>
      <c r="J65" s="315"/>
      <c r="K65" s="316"/>
    </row>
    <row r="66" spans="1:11" ht="12.75">
      <c r="A66" s="304"/>
      <c r="B66" s="304"/>
      <c r="C66" s="304">
        <v>4130</v>
      </c>
      <c r="D66" s="315"/>
      <c r="E66" s="315">
        <f>F66</f>
        <v>2202</v>
      </c>
      <c r="F66" s="315">
        <v>2202</v>
      </c>
      <c r="G66" s="315"/>
      <c r="H66" s="315"/>
      <c r="I66" s="315"/>
      <c r="J66" s="315"/>
      <c r="K66" s="316"/>
    </row>
    <row r="67" spans="1:11" ht="12.75" hidden="1">
      <c r="A67" s="304"/>
      <c r="B67" s="304"/>
      <c r="C67" s="304"/>
      <c r="D67" s="315"/>
      <c r="E67" s="315"/>
      <c r="F67" s="315"/>
      <c r="G67" s="315"/>
      <c r="H67" s="315"/>
      <c r="I67" s="315"/>
      <c r="J67" s="315"/>
      <c r="K67" s="316"/>
    </row>
    <row r="68" spans="1:11" ht="12.75" hidden="1">
      <c r="A68" s="304"/>
      <c r="B68" s="304"/>
      <c r="C68" s="304"/>
      <c r="D68" s="315"/>
      <c r="E68" s="315"/>
      <c r="F68" s="315"/>
      <c r="G68" s="315"/>
      <c r="H68" s="315"/>
      <c r="I68" s="315"/>
      <c r="J68" s="315"/>
      <c r="K68" s="316"/>
    </row>
    <row r="69" spans="1:11" ht="12.75" hidden="1">
      <c r="A69" s="304"/>
      <c r="B69" s="304"/>
      <c r="C69" s="304"/>
      <c r="D69" s="315"/>
      <c r="E69" s="315"/>
      <c r="F69" s="315"/>
      <c r="G69" s="315"/>
      <c r="H69" s="315"/>
      <c r="I69" s="315"/>
      <c r="J69" s="315"/>
      <c r="K69" s="316"/>
    </row>
    <row r="70" spans="1:11" ht="12.75" hidden="1">
      <c r="A70" s="304"/>
      <c r="B70" s="304"/>
      <c r="C70" s="304"/>
      <c r="D70" s="315"/>
      <c r="E70" s="315"/>
      <c r="F70" s="315"/>
      <c r="G70" s="315"/>
      <c r="H70" s="315"/>
      <c r="I70" s="315"/>
      <c r="J70" s="315"/>
      <c r="K70" s="316"/>
    </row>
    <row r="71" spans="1:11" ht="12.75" hidden="1">
      <c r="A71" s="304"/>
      <c r="B71" s="304"/>
      <c r="C71" s="304"/>
      <c r="D71" s="315"/>
      <c r="E71" s="315"/>
      <c r="F71" s="315"/>
      <c r="G71" s="315"/>
      <c r="H71" s="315"/>
      <c r="I71" s="315"/>
      <c r="J71" s="315"/>
      <c r="K71" s="316"/>
    </row>
    <row r="72" spans="1:11" ht="12.75" hidden="1">
      <c r="A72" s="304"/>
      <c r="B72" s="304"/>
      <c r="C72" s="304"/>
      <c r="D72" s="315"/>
      <c r="E72" s="315"/>
      <c r="F72" s="315"/>
      <c r="G72" s="315"/>
      <c r="H72" s="315"/>
      <c r="I72" s="315"/>
      <c r="J72" s="315"/>
      <c r="K72" s="316"/>
    </row>
    <row r="73" spans="1:11" ht="12.75" hidden="1">
      <c r="A73" s="304"/>
      <c r="B73" s="304"/>
      <c r="C73" s="304"/>
      <c r="D73" s="315"/>
      <c r="E73" s="315"/>
      <c r="F73" s="315"/>
      <c r="G73" s="315"/>
      <c r="H73" s="315"/>
      <c r="I73" s="315"/>
      <c r="J73" s="315"/>
      <c r="K73" s="316"/>
    </row>
    <row r="74" spans="1:11" ht="12.75">
      <c r="A74" s="304"/>
      <c r="B74" s="304"/>
      <c r="C74" s="304"/>
      <c r="D74" s="315"/>
      <c r="E74" s="315"/>
      <c r="F74" s="315"/>
      <c r="G74" s="315"/>
      <c r="H74" s="315"/>
      <c r="I74" s="315"/>
      <c r="J74" s="315"/>
      <c r="K74" s="316"/>
    </row>
    <row r="75" spans="1:11" ht="15">
      <c r="A75" s="563" t="s">
        <v>113</v>
      </c>
      <c r="B75" s="563"/>
      <c r="C75" s="563"/>
      <c r="D75" s="314">
        <f>D7+D18+D41</f>
        <v>4377498</v>
      </c>
      <c r="E75" s="314">
        <f aca="true" t="shared" si="5" ref="E75:K75">E7+E18+E41</f>
        <v>4377498</v>
      </c>
      <c r="F75" s="314">
        <f t="shared" si="5"/>
        <v>4377498</v>
      </c>
      <c r="G75" s="314">
        <f t="shared" si="5"/>
        <v>155415</v>
      </c>
      <c r="H75" s="314">
        <f t="shared" si="5"/>
        <v>30409</v>
      </c>
      <c r="I75" s="314">
        <f t="shared" si="5"/>
        <v>4157233</v>
      </c>
      <c r="J75" s="314">
        <f t="shared" si="5"/>
        <v>0</v>
      </c>
      <c r="K75" s="314">
        <f t="shared" si="5"/>
        <v>9624</v>
      </c>
    </row>
    <row r="78" ht="12.75">
      <c r="I78" s="3" t="s">
        <v>680</v>
      </c>
    </row>
    <row r="79" ht="12.75">
      <c r="I79" s="1"/>
    </row>
    <row r="80" ht="12.75">
      <c r="I80" s="3" t="s">
        <v>681</v>
      </c>
    </row>
  </sheetData>
  <sheetProtection/>
  <mergeCells count="12">
    <mergeCell ref="A1:K1"/>
    <mergeCell ref="G4:I4"/>
    <mergeCell ref="J4:J5"/>
    <mergeCell ref="F3:J3"/>
    <mergeCell ref="F4:F5"/>
    <mergeCell ref="D3:D5"/>
    <mergeCell ref="E3:E5"/>
    <mergeCell ref="A3:A5"/>
    <mergeCell ref="B3:B5"/>
    <mergeCell ref="C3:C5"/>
    <mergeCell ref="K3:K5"/>
    <mergeCell ref="A75:C75"/>
  </mergeCells>
  <printOptions horizontalCentered="1"/>
  <pageMargins left="0.5511811023622047" right="0.5511811023622047" top="0.7086614173228347" bottom="0.6299212598425197" header="0.2362204724409449" footer="0.2362204724409449"/>
  <pageSetup horizontalDpi="300" verticalDpi="300" orientation="landscape" paperSize="9" scale="90" r:id="rId1"/>
  <headerFooter alignWithMargins="0">
    <oddHeader>&amp;RZałącznik nr &amp;A
do uchwały Rady Gminy nr XXXII/274/09
z dnia 30 grudnia 2009r.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26"/>
  <sheetViews>
    <sheetView zoomScalePageLayoutView="0" workbookViewId="0" topLeftCell="A7">
      <selection activeCell="H26" sqref="H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566" t="s">
        <v>201</v>
      </c>
      <c r="B1" s="566"/>
      <c r="C1" s="566"/>
      <c r="D1" s="566"/>
      <c r="E1" s="566"/>
      <c r="F1" s="566"/>
      <c r="G1" s="566"/>
      <c r="H1" s="566"/>
      <c r="I1" s="566"/>
      <c r="J1" s="566"/>
    </row>
    <row r="3" spans="8:10" ht="12.75">
      <c r="H3" s="337"/>
      <c r="J3" s="79" t="s">
        <v>47</v>
      </c>
    </row>
    <row r="4" spans="1:79" ht="20.25" customHeight="1">
      <c r="A4" s="520" t="s">
        <v>2</v>
      </c>
      <c r="B4" s="517" t="s">
        <v>3</v>
      </c>
      <c r="C4" s="517" t="s">
        <v>114</v>
      </c>
      <c r="D4" s="515" t="s">
        <v>202</v>
      </c>
      <c r="E4" s="515" t="s">
        <v>139</v>
      </c>
      <c r="F4" s="515" t="s">
        <v>77</v>
      </c>
      <c r="G4" s="515"/>
      <c r="H4" s="515"/>
      <c r="I4" s="515"/>
      <c r="J4" s="515"/>
      <c r="BX4" s="1"/>
      <c r="BY4" s="1"/>
      <c r="BZ4" s="1"/>
      <c r="CA4" s="1"/>
    </row>
    <row r="5" spans="1:79" ht="18" customHeight="1">
      <c r="A5" s="520"/>
      <c r="B5" s="518"/>
      <c r="C5" s="518"/>
      <c r="D5" s="520"/>
      <c r="E5" s="515"/>
      <c r="F5" s="515" t="s">
        <v>102</v>
      </c>
      <c r="G5" s="515" t="s">
        <v>6</v>
      </c>
      <c r="H5" s="515"/>
      <c r="I5" s="515"/>
      <c r="J5" s="515" t="s">
        <v>103</v>
      </c>
      <c r="BX5" s="1"/>
      <c r="BY5" s="1"/>
      <c r="BZ5" s="1"/>
      <c r="CA5" s="1"/>
    </row>
    <row r="6" spans="1:79" ht="69" customHeight="1">
      <c r="A6" s="520"/>
      <c r="B6" s="519"/>
      <c r="C6" s="519"/>
      <c r="D6" s="520"/>
      <c r="E6" s="515"/>
      <c r="F6" s="515"/>
      <c r="G6" s="44" t="s">
        <v>99</v>
      </c>
      <c r="H6" s="44" t="s">
        <v>100</v>
      </c>
      <c r="I6" s="44" t="s">
        <v>101</v>
      </c>
      <c r="J6" s="515"/>
      <c r="BX6" s="1"/>
      <c r="BY6" s="1"/>
      <c r="BZ6" s="1"/>
      <c r="CA6" s="1"/>
    </row>
    <row r="7" spans="1:79" ht="8.2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BX7" s="1"/>
      <c r="BY7" s="1"/>
      <c r="BZ7" s="1"/>
      <c r="CA7" s="1"/>
    </row>
    <row r="8" spans="1:79" ht="19.5" customHeight="1">
      <c r="A8" s="405" t="s">
        <v>229</v>
      </c>
      <c r="B8" s="405" t="s">
        <v>235</v>
      </c>
      <c r="C8" s="405" t="s">
        <v>650</v>
      </c>
      <c r="D8" s="406">
        <v>0</v>
      </c>
      <c r="E8" s="406">
        <f>SUM(F8,J8)</f>
        <v>1500</v>
      </c>
      <c r="F8" s="406">
        <v>1500</v>
      </c>
      <c r="G8" s="406"/>
      <c r="H8" s="406"/>
      <c r="I8" s="406">
        <v>1500</v>
      </c>
      <c r="J8" s="73"/>
      <c r="BX8" s="1"/>
      <c r="BY8" s="1"/>
      <c r="BZ8" s="1"/>
      <c r="CA8" s="1"/>
    </row>
    <row r="9" spans="1:79" ht="19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BX9" s="1"/>
      <c r="BY9" s="1"/>
      <c r="BZ9" s="1"/>
      <c r="CA9" s="1"/>
    </row>
    <row r="10" spans="1:79" ht="19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BX10" s="1"/>
      <c r="BY10" s="1"/>
      <c r="BZ10" s="1"/>
      <c r="CA10" s="1"/>
    </row>
    <row r="11" spans="1:79" ht="19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BX11" s="1"/>
      <c r="BY11" s="1"/>
      <c r="BZ11" s="1"/>
      <c r="CA11" s="1"/>
    </row>
    <row r="12" spans="1:79" ht="19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BX12" s="1"/>
      <c r="BY12" s="1"/>
      <c r="BZ12" s="1"/>
      <c r="CA12" s="1"/>
    </row>
    <row r="13" spans="1:79" ht="19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BX13" s="1"/>
      <c r="BY13" s="1"/>
      <c r="BZ13" s="1"/>
      <c r="CA13" s="1"/>
    </row>
    <row r="14" spans="1:79" ht="19.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BX14" s="1"/>
      <c r="BY14" s="1"/>
      <c r="BZ14" s="1"/>
      <c r="CA14" s="1"/>
    </row>
    <row r="15" spans="1:79" ht="19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BX15" s="1"/>
      <c r="BY15" s="1"/>
      <c r="BZ15" s="1"/>
      <c r="CA15" s="1"/>
    </row>
    <row r="16" spans="1:79" ht="19.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BX16" s="1"/>
      <c r="BY16" s="1"/>
      <c r="BZ16" s="1"/>
      <c r="CA16" s="1"/>
    </row>
    <row r="17" spans="1:79" ht="19.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BX17" s="1"/>
      <c r="BY17" s="1"/>
      <c r="BZ17" s="1"/>
      <c r="CA17" s="1"/>
    </row>
    <row r="18" spans="1:79" ht="19.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BX18" s="1"/>
      <c r="BY18" s="1"/>
      <c r="BZ18" s="1"/>
      <c r="CA18" s="1"/>
    </row>
    <row r="19" spans="1:79" ht="19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BX19" s="1"/>
      <c r="BY19" s="1"/>
      <c r="BZ19" s="1"/>
      <c r="CA19" s="1"/>
    </row>
    <row r="20" spans="1:79" ht="19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BX20" s="1"/>
      <c r="BY20" s="1"/>
      <c r="BZ20" s="1"/>
      <c r="CA20" s="1"/>
    </row>
    <row r="21" spans="1:79" ht="24.75" customHeight="1">
      <c r="A21" s="564" t="s">
        <v>113</v>
      </c>
      <c r="B21" s="565"/>
      <c r="C21" s="565"/>
      <c r="D21" s="407">
        <f>SUM(D8:D20)</f>
        <v>0</v>
      </c>
      <c r="E21" s="407">
        <f aca="true" t="shared" si="0" ref="E21:J21">SUM(E8:E20)</f>
        <v>1500</v>
      </c>
      <c r="F21" s="407">
        <f t="shared" si="0"/>
        <v>1500</v>
      </c>
      <c r="G21" s="407">
        <f t="shared" si="0"/>
        <v>0</v>
      </c>
      <c r="H21" s="407">
        <f t="shared" si="0"/>
        <v>0</v>
      </c>
      <c r="I21" s="407">
        <f t="shared" si="0"/>
        <v>1500</v>
      </c>
      <c r="J21" s="407">
        <f t="shared" si="0"/>
        <v>0</v>
      </c>
      <c r="BX21" s="1"/>
      <c r="BY21" s="1"/>
      <c r="BZ21" s="1"/>
      <c r="CA21" s="1"/>
    </row>
    <row r="24" spans="1:8" ht="14.25">
      <c r="A24" s="50" t="s">
        <v>138</v>
      </c>
      <c r="H24" s="3" t="s">
        <v>680</v>
      </c>
    </row>
    <row r="25" ht="12.75">
      <c r="H25" s="1"/>
    </row>
    <row r="26" ht="12.75">
      <c r="H26" s="3" t="s">
        <v>681</v>
      </c>
    </row>
  </sheetData>
  <sheetProtection/>
  <mergeCells count="11">
    <mergeCell ref="G5:I5"/>
    <mergeCell ref="A21:C21"/>
    <mergeCell ref="J5:J6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062992125984252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XXXII/274/09
z dnia 30 grudnia 2009r.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0">
      <selection activeCell="D38" sqref="D38"/>
    </sheetView>
  </sheetViews>
  <sheetFormatPr defaultColWidth="9.00390625" defaultRowHeight="12.75"/>
  <cols>
    <col min="1" max="1" width="4.75390625" style="1" bestFit="1" customWidth="1"/>
    <col min="2" max="2" width="50.125" style="1" customWidth="1"/>
    <col min="3" max="3" width="12.375" style="1" customWidth="1"/>
    <col min="4" max="4" width="16.25390625" style="286" bestFit="1" customWidth="1"/>
    <col min="5" max="5" width="13.75390625" style="286" customWidth="1"/>
    <col min="6" max="16384" width="9.125" style="1" customWidth="1"/>
  </cols>
  <sheetData>
    <row r="1" spans="1:5" ht="4.5" customHeight="1">
      <c r="A1" s="567"/>
      <c r="B1" s="567"/>
      <c r="C1" s="567"/>
      <c r="D1" s="567"/>
      <c r="E1" s="567"/>
    </row>
    <row r="2" spans="1:5" ht="19.5" customHeight="1">
      <c r="A2" s="516" t="s">
        <v>671</v>
      </c>
      <c r="B2" s="516"/>
      <c r="C2" s="516"/>
      <c r="D2" s="516"/>
      <c r="E2" s="516"/>
    </row>
    <row r="3" ht="6" customHeight="1"/>
    <row r="4" ht="13.5" thickBot="1">
      <c r="E4" s="321" t="s">
        <v>47</v>
      </c>
    </row>
    <row r="5" spans="1:5" ht="13.5" thickBot="1">
      <c r="A5" s="82" t="s">
        <v>123</v>
      </c>
      <c r="B5" s="82" t="s">
        <v>5</v>
      </c>
      <c r="C5" s="82" t="s">
        <v>124</v>
      </c>
      <c r="D5" s="568" t="s">
        <v>8</v>
      </c>
      <c r="E5" s="569"/>
    </row>
    <row r="6" spans="1:5" ht="12.75">
      <c r="A6" s="83"/>
      <c r="B6" s="83"/>
      <c r="C6" s="83" t="s">
        <v>4</v>
      </c>
      <c r="D6" s="322" t="s">
        <v>125</v>
      </c>
      <c r="E6" s="323" t="s">
        <v>126</v>
      </c>
    </row>
    <row r="7" spans="1:5" ht="13.5" thickBot="1">
      <c r="A7" s="83"/>
      <c r="B7" s="83"/>
      <c r="C7" s="83"/>
      <c r="D7" s="324" t="s">
        <v>209</v>
      </c>
      <c r="E7" s="324" t="s">
        <v>197</v>
      </c>
    </row>
    <row r="8" spans="1:5" ht="9" customHeight="1" thickBot="1">
      <c r="A8" s="84">
        <v>1</v>
      </c>
      <c r="B8" s="84">
        <v>2</v>
      </c>
      <c r="C8" s="84">
        <v>3</v>
      </c>
      <c r="D8" s="325">
        <v>4</v>
      </c>
      <c r="E8" s="325">
        <v>5</v>
      </c>
    </row>
    <row r="9" spans="1:5" ht="19.5" customHeight="1">
      <c r="A9" s="85" t="s">
        <v>13</v>
      </c>
      <c r="B9" s="86" t="s">
        <v>127</v>
      </c>
      <c r="C9" s="85"/>
      <c r="D9" s="326">
        <v>30416961</v>
      </c>
      <c r="E9" s="326">
        <v>41489786</v>
      </c>
    </row>
    <row r="10" spans="1:5" ht="19.5" customHeight="1">
      <c r="A10" s="87" t="s">
        <v>14</v>
      </c>
      <c r="B10" s="88" t="s">
        <v>72</v>
      </c>
      <c r="C10" s="87"/>
      <c r="D10" s="327">
        <v>32080533</v>
      </c>
      <c r="E10" s="327">
        <v>54229658</v>
      </c>
    </row>
    <row r="11" spans="1:5" ht="19.5" customHeight="1">
      <c r="A11" s="87"/>
      <c r="B11" s="88" t="s">
        <v>128</v>
      </c>
      <c r="C11" s="87"/>
      <c r="D11" s="327"/>
      <c r="E11" s="327"/>
    </row>
    <row r="12" spans="1:5" ht="19.5" customHeight="1" thickBot="1">
      <c r="A12" s="89"/>
      <c r="B12" s="90" t="s">
        <v>129</v>
      </c>
      <c r="C12" s="89"/>
      <c r="D12" s="328">
        <f>D9-D10</f>
        <v>-1663572</v>
      </c>
      <c r="E12" s="328">
        <f>E9-E10</f>
        <v>-12739872</v>
      </c>
    </row>
    <row r="13" spans="1:5" ht="19.5" customHeight="1" thickBot="1">
      <c r="A13" s="82" t="s">
        <v>11</v>
      </c>
      <c r="B13" s="91" t="s">
        <v>130</v>
      </c>
      <c r="C13" s="92"/>
      <c r="D13" s="329">
        <f>D14-D25</f>
        <v>1663572</v>
      </c>
      <c r="E13" s="329">
        <f>E14-E25</f>
        <v>12739872</v>
      </c>
    </row>
    <row r="14" spans="1:5" ht="19.5" customHeight="1" thickBot="1">
      <c r="A14" s="570" t="s">
        <v>28</v>
      </c>
      <c r="B14" s="571"/>
      <c r="C14" s="84"/>
      <c r="D14" s="330">
        <f>SUM(D15:D24)</f>
        <v>5484078</v>
      </c>
      <c r="E14" s="330">
        <f>SUM(E15:E24)</f>
        <v>14165241</v>
      </c>
    </row>
    <row r="15" spans="1:5" ht="19.5" customHeight="1">
      <c r="A15" s="93" t="s">
        <v>13</v>
      </c>
      <c r="B15" s="94" t="s">
        <v>22</v>
      </c>
      <c r="C15" s="93" t="s">
        <v>29</v>
      </c>
      <c r="D15" s="331">
        <v>4994753</v>
      </c>
      <c r="E15" s="331">
        <v>7609888</v>
      </c>
    </row>
    <row r="16" spans="1:5" ht="19.5" customHeight="1">
      <c r="A16" s="87" t="s">
        <v>14</v>
      </c>
      <c r="B16" s="88" t="s">
        <v>23</v>
      </c>
      <c r="C16" s="87" t="s">
        <v>29</v>
      </c>
      <c r="D16" s="327"/>
      <c r="E16" s="327"/>
    </row>
    <row r="17" spans="1:5" ht="34.5" customHeight="1">
      <c r="A17" s="87" t="s">
        <v>15</v>
      </c>
      <c r="B17" s="95" t="s">
        <v>620</v>
      </c>
      <c r="C17" s="87" t="s">
        <v>53</v>
      </c>
      <c r="D17" s="327"/>
      <c r="E17" s="327">
        <v>2740409</v>
      </c>
    </row>
    <row r="18" spans="1:5" ht="34.5" customHeight="1">
      <c r="A18" s="87" t="s">
        <v>1</v>
      </c>
      <c r="B18" s="95" t="s">
        <v>131</v>
      </c>
      <c r="C18" s="87" t="s">
        <v>53</v>
      </c>
      <c r="D18" s="327"/>
      <c r="E18" s="327">
        <v>3803729</v>
      </c>
    </row>
    <row r="19" spans="1:5" ht="19.5" customHeight="1">
      <c r="A19" s="87" t="s">
        <v>21</v>
      </c>
      <c r="B19" s="88" t="s">
        <v>31</v>
      </c>
      <c r="C19" s="87" t="s">
        <v>54</v>
      </c>
      <c r="D19" s="327"/>
      <c r="E19" s="327">
        <v>11215</v>
      </c>
    </row>
    <row r="20" spans="1:5" ht="19.5" customHeight="1">
      <c r="A20" s="87" t="s">
        <v>24</v>
      </c>
      <c r="B20" s="88" t="s">
        <v>132</v>
      </c>
      <c r="C20" s="87" t="s">
        <v>55</v>
      </c>
      <c r="D20" s="327"/>
      <c r="E20" s="327"/>
    </row>
    <row r="21" spans="1:5" ht="19.5" customHeight="1">
      <c r="A21" s="87" t="s">
        <v>27</v>
      </c>
      <c r="B21" s="88" t="s">
        <v>25</v>
      </c>
      <c r="C21" s="87" t="s">
        <v>30</v>
      </c>
      <c r="D21" s="327"/>
      <c r="E21" s="327"/>
    </row>
    <row r="22" spans="1:5" ht="19.5" customHeight="1">
      <c r="A22" s="87" t="s">
        <v>33</v>
      </c>
      <c r="B22" s="88" t="s">
        <v>133</v>
      </c>
      <c r="C22" s="87" t="s">
        <v>34</v>
      </c>
      <c r="D22" s="327"/>
      <c r="E22" s="327"/>
    </row>
    <row r="23" spans="1:5" ht="19.5" customHeight="1">
      <c r="A23" s="87" t="s">
        <v>50</v>
      </c>
      <c r="B23" s="88" t="s">
        <v>52</v>
      </c>
      <c r="C23" s="87" t="s">
        <v>134</v>
      </c>
      <c r="D23" s="327"/>
      <c r="E23" s="327"/>
    </row>
    <row r="24" spans="1:5" ht="19.5" customHeight="1" thickBot="1">
      <c r="A24" s="87" t="s">
        <v>565</v>
      </c>
      <c r="B24" s="86" t="s">
        <v>51</v>
      </c>
      <c r="C24" s="85" t="s">
        <v>32</v>
      </c>
      <c r="D24" s="326">
        <v>489325</v>
      </c>
      <c r="E24" s="326"/>
    </row>
    <row r="25" spans="1:5" ht="19.5" customHeight="1" thickBot="1">
      <c r="A25" s="572" t="s">
        <v>135</v>
      </c>
      <c r="B25" s="571"/>
      <c r="C25" s="84"/>
      <c r="D25" s="330">
        <f>SUM(D26:D34)</f>
        <v>3820506</v>
      </c>
      <c r="E25" s="330">
        <f>SUM(E26:E34)</f>
        <v>1425369</v>
      </c>
    </row>
    <row r="26" spans="1:5" ht="19.5" customHeight="1">
      <c r="A26" s="96" t="s">
        <v>13</v>
      </c>
      <c r="B26" s="476" t="s">
        <v>56</v>
      </c>
      <c r="C26" s="96" t="s">
        <v>36</v>
      </c>
      <c r="D26" s="332">
        <v>717450</v>
      </c>
      <c r="E26" s="332">
        <v>412384</v>
      </c>
    </row>
    <row r="27" spans="1:5" ht="47.25" customHeight="1">
      <c r="A27" s="87" t="s">
        <v>14</v>
      </c>
      <c r="B27" s="477" t="s">
        <v>622</v>
      </c>
      <c r="C27" s="87" t="s">
        <v>60</v>
      </c>
      <c r="D27" s="331">
        <v>2616628</v>
      </c>
      <c r="E27" s="331">
        <v>208152</v>
      </c>
    </row>
    <row r="28" spans="1:5" ht="19.5" customHeight="1">
      <c r="A28" s="87" t="s">
        <v>15</v>
      </c>
      <c r="B28" s="478" t="s">
        <v>35</v>
      </c>
      <c r="C28" s="87" t="s">
        <v>36</v>
      </c>
      <c r="D28" s="327"/>
      <c r="E28" s="327"/>
    </row>
    <row r="29" spans="1:5" ht="49.5" customHeight="1">
      <c r="A29" s="87" t="s">
        <v>1</v>
      </c>
      <c r="B29" s="477" t="s">
        <v>621</v>
      </c>
      <c r="C29" s="87" t="s">
        <v>60</v>
      </c>
      <c r="D29" s="327">
        <v>456428</v>
      </c>
      <c r="E29" s="327">
        <v>304833</v>
      </c>
    </row>
    <row r="30" spans="1:5" ht="19.5" customHeight="1">
      <c r="A30" s="87" t="s">
        <v>21</v>
      </c>
      <c r="B30" s="478" t="s">
        <v>57</v>
      </c>
      <c r="C30" s="87" t="s">
        <v>48</v>
      </c>
      <c r="D30" s="327">
        <v>30000</v>
      </c>
      <c r="E30" s="327">
        <v>500000</v>
      </c>
    </row>
    <row r="31" spans="1:5" ht="19.5" customHeight="1">
      <c r="A31" s="87" t="s">
        <v>24</v>
      </c>
      <c r="B31" s="478" t="s">
        <v>58</v>
      </c>
      <c r="C31" s="87" t="s">
        <v>38</v>
      </c>
      <c r="D31" s="327"/>
      <c r="E31" s="327"/>
    </row>
    <row r="32" spans="1:5" ht="19.5" customHeight="1">
      <c r="A32" s="87" t="s">
        <v>27</v>
      </c>
      <c r="B32" s="478" t="s">
        <v>26</v>
      </c>
      <c r="C32" s="87" t="s">
        <v>39</v>
      </c>
      <c r="D32" s="327"/>
      <c r="E32" s="327"/>
    </row>
    <row r="33" spans="1:5" ht="19.5" customHeight="1">
      <c r="A33" s="87" t="s">
        <v>33</v>
      </c>
      <c r="B33" s="479" t="s">
        <v>59</v>
      </c>
      <c r="C33" s="97" t="s">
        <v>40</v>
      </c>
      <c r="D33" s="333"/>
      <c r="E33" s="333"/>
    </row>
    <row r="34" spans="1:5" ht="19.5" customHeight="1" thickBot="1">
      <c r="A34" s="98" t="s">
        <v>50</v>
      </c>
      <c r="B34" s="480" t="s">
        <v>41</v>
      </c>
      <c r="C34" s="98" t="s">
        <v>37</v>
      </c>
      <c r="D34" s="334"/>
      <c r="E34" s="334"/>
    </row>
    <row r="35" spans="1:5" ht="19.5" customHeight="1">
      <c r="A35" s="4"/>
      <c r="B35" s="5"/>
      <c r="C35" s="5"/>
      <c r="D35" s="335"/>
      <c r="E35" s="335"/>
    </row>
    <row r="36" spans="1:4" ht="12.75">
      <c r="A36" s="3"/>
      <c r="D36" s="3" t="s">
        <v>680</v>
      </c>
    </row>
    <row r="37" spans="1:4" ht="14.25">
      <c r="A37" s="3" t="s">
        <v>137</v>
      </c>
      <c r="B37" s="1" t="s">
        <v>136</v>
      </c>
      <c r="D37" s="1"/>
    </row>
    <row r="38" spans="1:4" ht="12.75">
      <c r="A38" s="3"/>
      <c r="D38" s="3" t="s">
        <v>681</v>
      </c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</sheetData>
  <sheetProtection/>
  <mergeCells count="5">
    <mergeCell ref="A1:E1"/>
    <mergeCell ref="D5:E5"/>
    <mergeCell ref="A14:B14"/>
    <mergeCell ref="A25:B25"/>
    <mergeCell ref="A2:E2"/>
  </mergeCells>
  <printOptions horizontalCentered="1" verticalCentered="1"/>
  <pageMargins left="0.3937007874015748" right="0.3937007874015748" top="0.8661417322834646" bottom="0.3937007874015748" header="0.2755905511811024" footer="0.2755905511811024"/>
  <pageSetup horizontalDpi="600" verticalDpi="600" orientation="portrait" paperSize="9" r:id="rId1"/>
  <headerFooter alignWithMargins="0">
    <oddHeader>&amp;RZałącznik nr 7
do uchwały Rady Gminy nr XXXII/274/09 
z dnia  30 grudnia 2009r.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G22" sqref="G2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8.625" style="0" customWidth="1"/>
    <col min="5" max="5" width="60.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8" ht="47.25" customHeight="1">
      <c r="A1" s="530" t="s">
        <v>221</v>
      </c>
      <c r="B1" s="530"/>
      <c r="C1" s="530"/>
      <c r="D1" s="530"/>
      <c r="E1" s="530"/>
      <c r="F1" s="530"/>
      <c r="G1" s="530"/>
      <c r="H1" s="530"/>
    </row>
    <row r="2" spans="5:6" ht="19.5" customHeight="1" hidden="1">
      <c r="E2" s="6"/>
      <c r="F2" s="337"/>
    </row>
    <row r="3" spans="5:8" ht="19.5" customHeight="1">
      <c r="E3" s="1"/>
      <c r="H3" s="78" t="s">
        <v>47</v>
      </c>
    </row>
    <row r="4" spans="1:8" ht="18.75" customHeight="1">
      <c r="A4" s="579" t="s">
        <v>63</v>
      </c>
      <c r="B4" s="579" t="s">
        <v>2</v>
      </c>
      <c r="C4" s="579" t="s">
        <v>3</v>
      </c>
      <c r="D4" s="579" t="s">
        <v>114</v>
      </c>
      <c r="E4" s="579" t="s">
        <v>225</v>
      </c>
      <c r="F4" s="576" t="s">
        <v>216</v>
      </c>
      <c r="G4" s="577"/>
      <c r="H4" s="578"/>
    </row>
    <row r="5" spans="1:8" ht="18.75" customHeight="1">
      <c r="A5" s="581"/>
      <c r="B5" s="581"/>
      <c r="C5" s="581"/>
      <c r="D5" s="581"/>
      <c r="E5" s="580"/>
      <c r="F5" s="12" t="s">
        <v>217</v>
      </c>
      <c r="G5" s="12" t="s">
        <v>218</v>
      </c>
      <c r="H5" s="12" t="s">
        <v>219</v>
      </c>
    </row>
    <row r="6" spans="1:8" s="49" customFormat="1" ht="7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21" customHeight="1">
      <c r="A7" s="582" t="s">
        <v>215</v>
      </c>
      <c r="B7" s="583"/>
      <c r="C7" s="583"/>
      <c r="D7" s="583"/>
      <c r="E7" s="583"/>
      <c r="F7" s="583"/>
      <c r="G7" s="583"/>
      <c r="H7" s="584"/>
    </row>
    <row r="8" spans="1:8" ht="19.5" customHeight="1">
      <c r="A8" s="20" t="s">
        <v>13</v>
      </c>
      <c r="B8" s="20">
        <v>921</v>
      </c>
      <c r="C8" s="20">
        <v>92109</v>
      </c>
      <c r="D8" s="20">
        <v>2480</v>
      </c>
      <c r="E8" s="408" t="s">
        <v>651</v>
      </c>
      <c r="F8" s="409"/>
      <c r="G8" s="409">
        <v>173421</v>
      </c>
      <c r="H8" s="409"/>
    </row>
    <row r="9" spans="1:8" ht="19.5" customHeight="1">
      <c r="A9" s="21" t="s">
        <v>14</v>
      </c>
      <c r="B9" s="21">
        <v>921</v>
      </c>
      <c r="C9" s="21">
        <v>92116</v>
      </c>
      <c r="D9" s="21">
        <v>2480</v>
      </c>
      <c r="E9" s="410" t="s">
        <v>413</v>
      </c>
      <c r="F9" s="411"/>
      <c r="G9" s="411">
        <v>361462</v>
      </c>
      <c r="H9" s="411"/>
    </row>
    <row r="10" spans="1:8" ht="19.5" customHeight="1">
      <c r="A10" s="410"/>
      <c r="B10" s="410"/>
      <c r="C10" s="410"/>
      <c r="D10" s="410"/>
      <c r="E10" s="410"/>
      <c r="F10" s="411"/>
      <c r="G10" s="411"/>
      <c r="H10" s="411"/>
    </row>
    <row r="11" spans="1:8" ht="19.5" customHeight="1">
      <c r="A11" s="412"/>
      <c r="B11" s="412"/>
      <c r="C11" s="412"/>
      <c r="D11" s="412"/>
      <c r="E11" s="412"/>
      <c r="F11" s="413"/>
      <c r="G11" s="413"/>
      <c r="H11" s="413"/>
    </row>
    <row r="12" spans="1:8" ht="21" customHeight="1">
      <c r="A12" s="585" t="s">
        <v>220</v>
      </c>
      <c r="B12" s="586"/>
      <c r="C12" s="586"/>
      <c r="D12" s="586"/>
      <c r="E12" s="586"/>
      <c r="F12" s="587"/>
      <c r="G12" s="587"/>
      <c r="H12" s="588"/>
    </row>
    <row r="13" spans="1:8" ht="42.75" customHeight="1">
      <c r="A13" s="414" t="s">
        <v>13</v>
      </c>
      <c r="B13" s="414">
        <v>851</v>
      </c>
      <c r="C13" s="20">
        <v>85154</v>
      </c>
      <c r="D13" s="414">
        <v>2830</v>
      </c>
      <c r="E13" s="415" t="s">
        <v>652</v>
      </c>
      <c r="F13" s="409"/>
      <c r="G13" s="409"/>
      <c r="H13" s="416">
        <v>30000</v>
      </c>
    </row>
    <row r="14" spans="1:8" ht="31.5" customHeight="1">
      <c r="A14" s="417" t="s">
        <v>14</v>
      </c>
      <c r="B14" s="21">
        <v>921</v>
      </c>
      <c r="C14" s="21">
        <v>92120</v>
      </c>
      <c r="D14" s="417">
        <v>2820</v>
      </c>
      <c r="E14" s="418" t="s">
        <v>653</v>
      </c>
      <c r="F14" s="419"/>
      <c r="G14" s="419"/>
      <c r="H14" s="420">
        <v>16000</v>
      </c>
    </row>
    <row r="15" spans="1:8" ht="26.25" customHeight="1">
      <c r="A15" s="21" t="s">
        <v>15</v>
      </c>
      <c r="B15" s="21">
        <v>921</v>
      </c>
      <c r="C15" s="21">
        <v>92120</v>
      </c>
      <c r="D15" s="417">
        <v>2830</v>
      </c>
      <c r="E15" s="418" t="s">
        <v>653</v>
      </c>
      <c r="F15" s="419"/>
      <c r="G15" s="419"/>
      <c r="H15" s="420">
        <v>42000</v>
      </c>
    </row>
    <row r="16" spans="1:8" ht="38.25" customHeight="1">
      <c r="A16" s="21" t="s">
        <v>1</v>
      </c>
      <c r="B16" s="21">
        <v>926</v>
      </c>
      <c r="C16" s="21">
        <v>92695</v>
      </c>
      <c r="D16" s="21">
        <v>2830</v>
      </c>
      <c r="E16" s="421" t="s">
        <v>654</v>
      </c>
      <c r="F16" s="413"/>
      <c r="G16" s="413"/>
      <c r="H16" s="413">
        <v>65000</v>
      </c>
    </row>
    <row r="17" spans="1:8" ht="19.5" customHeight="1">
      <c r="A17" s="573" t="s">
        <v>113</v>
      </c>
      <c r="B17" s="574"/>
      <c r="C17" s="574"/>
      <c r="D17" s="574"/>
      <c r="E17" s="575"/>
      <c r="F17" s="284">
        <f>SUM(F8:F11,F13:F16)</f>
        <v>0</v>
      </c>
      <c r="G17" s="284">
        <f>SUM(G8:G11,G13:G16)</f>
        <v>534883</v>
      </c>
      <c r="H17" s="284">
        <f>SUM(H8:H11,H13:H16)</f>
        <v>153000</v>
      </c>
    </row>
    <row r="20" spans="1:7" ht="14.25">
      <c r="A20" s="53" t="s">
        <v>115</v>
      </c>
      <c r="G20" s="3" t="s">
        <v>680</v>
      </c>
    </row>
    <row r="21" ht="12.75">
      <c r="G21" s="1"/>
    </row>
    <row r="22" ht="12.75">
      <c r="G22" s="3" t="s">
        <v>681</v>
      </c>
    </row>
  </sheetData>
  <sheetProtection/>
  <mergeCells count="10">
    <mergeCell ref="A1:H1"/>
    <mergeCell ref="A17:E17"/>
    <mergeCell ref="F4:H4"/>
    <mergeCell ref="E4:E5"/>
    <mergeCell ref="D4:D5"/>
    <mergeCell ref="C4:C5"/>
    <mergeCell ref="B4:B5"/>
    <mergeCell ref="A4:A5"/>
    <mergeCell ref="A7:H7"/>
    <mergeCell ref="A12:H12"/>
  </mergeCells>
  <printOptions horizontalCentered="1"/>
  <pageMargins left="0.3937007874015748" right="0.3937007874015748" top="1.062992125984252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XXXII/274/09
z dnia 30 grudnia 2009r.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2010-01-06T06:57:31Z</cp:lastPrinted>
  <dcterms:created xsi:type="dcterms:W3CDTF">1998-12-09T13:02:10Z</dcterms:created>
  <dcterms:modified xsi:type="dcterms:W3CDTF">2010-01-08T08:14:40Z</dcterms:modified>
  <cp:category/>
  <cp:version/>
  <cp:contentType/>
  <cp:contentStatus/>
</cp:coreProperties>
</file>