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7a" sheetId="19" r:id="rId19"/>
  </sheets>
  <definedNames/>
  <calcPr fullCalcOnLoad="1"/>
</workbook>
</file>

<file path=xl/sharedStrings.xml><?xml version="1.0" encoding="utf-8"?>
<sst xmlns="http://schemas.openxmlformats.org/spreadsheetml/2006/main" count="1334" uniqueCount="623">
  <si>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</si>
  <si>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</si>
  <si>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</si>
  <si>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</si>
  <si>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</si>
  <si>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</si>
  <si>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</si>
  <si>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</si>
  <si>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</si>
  <si>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</si>
  <si>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</si>
  <si>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</si>
  <si>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</si>
  <si>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</si>
  <si>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</si>
  <si>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</si>
  <si>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</si>
  <si>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</si>
  <si>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</si>
  <si>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</si>
  <si>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</si>
  <si>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</si>
  <si>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</si>
  <si>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</si>
  <si>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</si>
  <si>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</si>
  <si>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</si>
  <si>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</si>
  <si>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</si>
  <si>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</si>
  <si>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</si>
  <si>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</si>
  <si>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</si>
  <si>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</si>
  <si>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</si>
  <si>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</si>
  <si>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</si>
  <si>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</si>
  <si>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</si>
  <si>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</si>
  <si>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</si>
  <si>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</si>
  <si>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</si>
  <si>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</si>
  <si>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</si>
  <si>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</si>
  <si>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</si>
  <si>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</si>
  <si>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</si>
  <si>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</si>
  <si>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</si>
  <si>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</si>
  <si>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</si>
  <si>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</si>
  <si>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</si>
  <si>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</si>
  <si>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</si>
  <si>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</si>
  <si>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</si>
  <si>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</si>
  <si>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</si>
  <si>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</si>
  <si>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</si>
  <si>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</si>
  <si>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</si>
  <si>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</si>
  <si>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</si>
  <si>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</si>
  <si>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</si>
  <si>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</si>
  <si>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</si>
  <si>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</si>
  <si>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</si>
  <si>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</si>
  <si>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</si>
  <si>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</si>
  <si>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</si>
  <si>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</si>
  <si>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</si>
  <si>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</si>
  <si>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</si>
  <si>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</si>
  <si>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</si>
  <si>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</si>
  <si>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</si>
  <si>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</si>
  <si>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</si>
  <si>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</si>
  <si>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</si>
  <si>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</si>
  <si>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</si>
  <si>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</si>
  <si>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</si>
  <si>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</si>
  <si>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rok budżetowy 2007 (8+9+10+11)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</si>
  <si>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</si>
  <si>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</si>
  <si>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</si>
  <si>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</si>
  <si>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</si>
  <si>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</si>
  <si>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</si>
  <si>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</si>
  <si>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</si>
  <si>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</si>
  <si>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</si>
  <si>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</si>
  <si>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</si>
  <si>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</si>
  <si>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</si>
  <si>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</si>
  <si>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</si>
  <si>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</si>
  <si>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</si>
  <si>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</si>
  <si>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</si>
  <si>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</si>
  <si>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</si>
  <si>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</si>
  <si>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</si>
  <si>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</si>
  <si>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</si>
  <si>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</si>
  <si>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</si>
  <si>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</si>
  <si>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</si>
  <si>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</si>
  <si>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</si>
  <si>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</si>
  <si>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</si>
  <si>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</si>
  <si>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</si>
  <si>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</si>
  <si>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</si>
  <si>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</si>
  <si>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</si>
  <si>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</si>
  <si>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</si>
  <si>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</si>
  <si>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</si>
  <si>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</si>
  <si>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</si>
  <si>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</si>
  <si>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</si>
  <si>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</si>
  <si>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</si>
  <si>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</si>
  <si>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</si>
  <si>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</si>
  <si>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</si>
  <si>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</si>
  <si>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</si>
  <si>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</si>
  <si>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</si>
  <si>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</si>
  <si>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</si>
  <si>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</si>
  <si>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</si>
  <si>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</si>
  <si>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</si>
  <si>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</si>
  <si>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Dotacje celowe na zadania własne gminy realizowane przez podmioty należące
i nienależące do sektora finansów publicznych w 2007 r.</t>
  </si>
  <si>
    <t>§*</t>
  </si>
  <si>
    <t>Wydatki na na obsługę długu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</si>
  <si>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</si>
  <si>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</si>
  <si>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</si>
  <si>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</si>
  <si>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</si>
  <si>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</si>
  <si>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</si>
  <si>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</si>
  <si>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</si>
  <si>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z tego: 2007 r.</t>
  </si>
  <si>
    <t>*** - rok 2010 do wykorzystania fakultatywnego</t>
  </si>
  <si>
    <t>Klasyfikacja (dział, rozdział,
paragraf)</t>
  </si>
  <si>
    <t>2010 r.***</t>
  </si>
  <si>
    <t>Źródła sfinansowania deficytu lub rozdysponowanie nadwyżki budżetowej</t>
  </si>
  <si>
    <t>L.p.</t>
  </si>
  <si>
    <t>Przewidywane</t>
  </si>
  <si>
    <t>Plan</t>
  </si>
  <si>
    <t>wykonanie 2006*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</si>
  <si>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</si>
  <si>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</si>
  <si>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</si>
  <si>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</si>
  <si>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</si>
  <si>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</si>
  <si>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</si>
  <si>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</si>
  <si>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dotyczy tylko projektu</t>
  </si>
  <si>
    <t>w 2007 r. - przychody i rozchody budżetu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</si>
  <si>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</si>
  <si>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</si>
  <si>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</si>
  <si>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 xml:space="preserve"> oraz dochodów i wydatków rachunków dochodów własnych na 2007 r.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</si>
  <si>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</si>
  <si>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</si>
  <si>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</si>
  <si>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</si>
  <si>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</si>
  <si>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</si>
  <si>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</si>
  <si>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Rozliczenie z budżetem z tytułu wpłat nadwyżek środków za 2006 r.</t>
  </si>
  <si>
    <t>* dochody</t>
  </si>
  <si>
    <t>** stan środków pieniężnych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</si>
  <si>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</si>
  <si>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</si>
  <si>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Dotacje podmiotowe* w 2007 r.</t>
  </si>
  <si>
    <t>Plan przychodów i wydatków Gminnego* Funduszu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</si>
  <si>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w przypadku przejęcia zadania na podstawie porozumienia z powiatem</t>
    </r>
  </si>
  <si>
    <t>Przedmiot i cel umowy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</si>
  <si>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</si>
  <si>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</si>
  <si>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</si>
  <si>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</si>
  <si>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</si>
  <si>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</si>
  <si>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</si>
  <si>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</si>
  <si>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</si>
  <si>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</si>
  <si>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</si>
  <si>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</si>
  <si>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</si>
  <si>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</si>
  <si>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</si>
  <si>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</si>
  <si>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Prognoza kwoty długu gminy na rok 2007 i lata następne</t>
  </si>
  <si>
    <t>Prognozowana sytuacja finansowa gminy w latach spłaty długu</t>
  </si>
  <si>
    <t>Przewidywane wykonanie w 2006 r.</t>
  </si>
  <si>
    <t>Lata spłaty kredytu/pożyczki</t>
  </si>
  <si>
    <t>A.</t>
  </si>
  <si>
    <t>Dochody własne, w tym: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</si>
  <si>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</si>
  <si>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</si>
  <si>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</si>
  <si>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</si>
  <si>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</si>
  <si>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</si>
  <si>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</si>
  <si>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</si>
  <si>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</si>
  <si>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</si>
  <si>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</si>
  <si>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</si>
  <si>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</si>
  <si>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</si>
  <si>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</si>
  <si>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</si>
  <si>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</si>
  <si>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</si>
  <si>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</si>
  <si>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</si>
  <si>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</si>
  <si>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</si>
  <si>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</si>
  <si>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31.12.2006 r.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</si>
  <si>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</si>
  <si>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</si>
  <si>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</si>
  <si>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</si>
  <si>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</si>
  <si>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</si>
  <si>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</si>
  <si>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</si>
  <si>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</si>
  <si>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zakup materiałów i wyposażenia</t>
  </si>
  <si>
    <t>zakup usług pozostałych-środki  na sfinansowanie projektu w ramach Leader+schemat I SPO</t>
  </si>
  <si>
    <t>L E Ś N I C T W O</t>
  </si>
  <si>
    <t>02095</t>
  </si>
  <si>
    <t>Pozostała działalność</t>
  </si>
  <si>
    <t>zakup usług pozostałych</t>
  </si>
  <si>
    <t>pozostałe podatki na rzecz budżetów jednostek samorządu teretorialnego</t>
  </si>
  <si>
    <t>TRANSPORT   I  ŁĄCZNOŚĆ</t>
  </si>
  <si>
    <t>60016</t>
  </si>
  <si>
    <t>Drogi publiczne gminne</t>
  </si>
  <si>
    <t>zakup usług remontowych</t>
  </si>
  <si>
    <t>wydatki na zakupy inwestycyjne jednostek budżetowych</t>
  </si>
  <si>
    <t>GOSPODARKA  MIESZKANIOWA</t>
  </si>
  <si>
    <t>70005</t>
  </si>
  <si>
    <t>Gospodarka gruntami i nieruchomościami</t>
  </si>
  <si>
    <t>wynagrodzenia bezosobowe</t>
  </si>
  <si>
    <t>zakup energii</t>
  </si>
  <si>
    <t>różne opłaty i składki</t>
  </si>
  <si>
    <t>opłaty na rzecz budżetów jednostek samorządu terytorialnego</t>
  </si>
  <si>
    <t>podatek od towarów i usług</t>
  </si>
  <si>
    <t>kary i odszkodowania wypłacane na rzecz osób fizycznych</t>
  </si>
  <si>
    <t>ADMINISTRACJA  PUBLICZNA</t>
  </si>
  <si>
    <t>75011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</si>
  <si>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</si>
  <si>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</si>
  <si>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</si>
  <si>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</si>
  <si>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</si>
  <si>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</si>
  <si>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</si>
  <si>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</si>
  <si>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</si>
  <si>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koszty postępowania sądowego i prokuratorskiego</t>
  </si>
  <si>
    <t>Urzędy  gmin</t>
  </si>
  <si>
    <t>wpłaty na Państwowy Fundusz Rehabilitacji Osób Niepełnosprawnych</t>
  </si>
  <si>
    <t>zakup usług dostępu do sieci internet</t>
  </si>
  <si>
    <t>podróże służbowe zagraniczne</t>
  </si>
  <si>
    <t>odpisy na zakładowy fundusz świadczeń socjalnych</t>
  </si>
  <si>
    <t>Urzędy naczelnych organów włądzy państwowej , kontroli i ochrony prawa</t>
  </si>
  <si>
    <t>BEZPIECZEŃSTWO PUBLICZNE I OCHRONA PRZECIWPOŻAROWA</t>
  </si>
  <si>
    <t>Ochotnicze straże pożarne</t>
  </si>
  <si>
    <t>Obrona cywilna</t>
  </si>
  <si>
    <t xml:space="preserve">DOCHODY OD OSÓB PRAWNYCH,OD OSÓB FIZYCZNYCH I OD INNYCH JEDNOSTEK NIEPOSIADAJĄCYCH OSOBOWOŚCI PRAWNEJ ORAZ WYDATKI ZWIĄZANE Z ICH POBOREM </t>
  </si>
  <si>
    <t>Pobór podatków,opłat i niepodatkowych należności budżetowych</t>
  </si>
  <si>
    <t>wynagrodzenia agencyjno-prowizyjne</t>
  </si>
  <si>
    <t>OBSŁUGA DŁUGU PUBLICZNEGO</t>
  </si>
  <si>
    <t>Obsługa papierów wartościowych, kredytów i pożyczek j.s.t.</t>
  </si>
  <si>
    <t>odsetki i dyskonto od krajowych skarbowych papierów wartościowych oraz od krajowych pożyczek i kredytów</t>
  </si>
  <si>
    <t>Rozliczenia z tytułu poręczeń i gwarancji udzielonych przez Skarb Państwa  lub jednostkę samorządu terytorialnego</t>
  </si>
  <si>
    <t xml:space="preserve">wypłaty z tytułu poręczen i gwarancji </t>
  </si>
  <si>
    <t>RÓŻNE   ROZLICZENIA</t>
  </si>
  <si>
    <t>Rezerwy ogólne i celowe</t>
  </si>
  <si>
    <t xml:space="preserve">rezerwy   </t>
  </si>
  <si>
    <t>OŚWIATA  I  WYCHOWANIE</t>
  </si>
  <si>
    <t>Szkoły podstawowe</t>
  </si>
  <si>
    <t xml:space="preserve"> wydatki osobowe niezaliczone do wynagrodzeń</t>
  </si>
  <si>
    <t>zakup pomocy naukowych,dydaktycznych i książek</t>
  </si>
  <si>
    <t>pozostałe opłaty i składki</t>
  </si>
  <si>
    <t>odpis na zakładowy fundusz świadczeń socjalnych</t>
  </si>
  <si>
    <t>Oddziały  przedszkolne w szkołach podstawowych</t>
  </si>
  <si>
    <t>wydatki osobowe niezaliczone do wynagrodzeń</t>
  </si>
  <si>
    <t>Gimnazja</t>
  </si>
  <si>
    <t>pozostałe opłaty i skłądki</t>
  </si>
  <si>
    <t>Dowożenie uczniów do szkół</t>
  </si>
  <si>
    <t>Zespoły obsługi ekonomiczno-administracyjnej szkół</t>
  </si>
  <si>
    <t>Dokształcanie i doskonalenie nauczcieli</t>
  </si>
  <si>
    <t>OCHRONA   ZDROWIA</t>
  </si>
  <si>
    <t>Lecznictwo ambulatoryjne</t>
  </si>
  <si>
    <t>Przeciwdziałanie alkoholizmowi</t>
  </si>
  <si>
    <t>dotacja celowa z budżetu na finansowanie lub dofinansowanie  zadań zleconych do realizacji pozostałym jednostkom nie zaliczanym do sektora finansów publicznych</t>
  </si>
  <si>
    <t>zakup usług zdrowotnych</t>
  </si>
  <si>
    <t>POMOC SPOŁECZNA</t>
  </si>
  <si>
    <t>Domy pomocy społecznej</t>
  </si>
  <si>
    <t>zakup usług przez jednostki  samorządu  terytorialnego od innych jednostek samorządu terytorialnego</t>
  </si>
  <si>
    <t>Świadczenia rodzinne, zaliczka alimentacyjna oraz składki na ubezpieczenia emerytalne i rentowe z ubezpieczenia społecznego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</si>
  <si>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</si>
  <si>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</si>
  <si>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emerytalne i rentowe</t>
  </si>
  <si>
    <t>Dodatki mieszkaniowe</t>
  </si>
  <si>
    <t>Ośrodki pomocy społecznej</t>
  </si>
  <si>
    <t>Usuwanie skutków klęsk żywiołowych</t>
  </si>
  <si>
    <t>EDUKACYJNA  OPIEKA  WYCHOWAWCZA</t>
  </si>
  <si>
    <t>Świetlice  szkolne</t>
  </si>
  <si>
    <t>Pomoc materialna dla uczniów</t>
  </si>
  <si>
    <t xml:space="preserve">inne formy pomocy dla uczniów </t>
  </si>
  <si>
    <t>Dokształcanie i doskonalenie nauczycieli</t>
  </si>
  <si>
    <t>zakup pozostałych usług</t>
  </si>
  <si>
    <t>GOSPODARKA KOMUNALNA I OCHRONA ŚRODOWISKA</t>
  </si>
  <si>
    <t>Gospodarka odpadami</t>
  </si>
  <si>
    <t>Oczyszczanie miast i wsi</t>
  </si>
  <si>
    <t>Utrzymanie zieleni w miastach i gminach</t>
  </si>
  <si>
    <t>Oświetlenie ulic,placów i dróg</t>
  </si>
  <si>
    <t>Wpływy i wydatki związane z gromadzeniem środków  z opłat i kar za korzystanie ze środowiska</t>
  </si>
  <si>
    <t>KULTURA  I  OCHRONA  DZIEDZICTWA  NARODOWEGO</t>
  </si>
  <si>
    <t>Domy i ośrodki kultury,świetlice i kluby</t>
  </si>
  <si>
    <t>dotacja podmiotowa z budżetu dla samorządowej  instytucji kultury</t>
  </si>
  <si>
    <t>Biblioteki</t>
  </si>
  <si>
    <t xml:space="preserve">dotacja podmiotowa z budżetu  dla samorządowej  instytucji kultury </t>
  </si>
  <si>
    <t>Ochrona zabytków i opieka nad zabytkami</t>
  </si>
  <si>
    <t>dotacja celowa z budżetu na finansowanie  lub dofinansowanie  zadań zleconych do realizacji pozostałym  jednostkom nie zaliczonym do sektora finansów publicznych</t>
  </si>
  <si>
    <t>dotacje celowe z budżetu na finansowanie lub dofinansowanie kosztów realizacji inwestycji i zakupów inwestycyjnych jednostek nie zalicznych do sektora finansów publicznych</t>
  </si>
  <si>
    <t xml:space="preserve">wydatki na pomoc finansową udzielaną między  jednostkami samorządu terytorialnego na dofinansowanie własnych zadań bieżących </t>
  </si>
  <si>
    <t>KULTURA  FIZYCZNA  I  SPORT</t>
  </si>
  <si>
    <t>OGÓŁEM</t>
  </si>
  <si>
    <t>010</t>
  </si>
  <si>
    <t>020</t>
  </si>
  <si>
    <t>600</t>
  </si>
  <si>
    <t>700</t>
  </si>
  <si>
    <t>750</t>
  </si>
  <si>
    <t>ROLNICTWO I ŁOWIECTWO</t>
  </si>
  <si>
    <t>dotacje z funduszy celowych  na finansowanie lub dofinansowanie kosztów realizacji inwestycji i zakupów inwestycyjnych jednostek sektora finansów publicznych</t>
  </si>
  <si>
    <t>środki na dofinansowanie własnych inwestycji gmin pozyskane z innych źródeł</t>
  </si>
  <si>
    <t>środki  na dofinansowanie własnych inwestycji gmin pozyskane z innych źródeł</t>
  </si>
  <si>
    <t>dotacje celowe otrzymane z budżetu państwa  na realizację inwestycji i zakupów inwestycyjnych własnych gmin</t>
  </si>
  <si>
    <t>2708</t>
  </si>
  <si>
    <t>środki na dofinansowanie własnych zadań bieżących gmin pozyskane  z innych źródeł</t>
  </si>
  <si>
    <t>01095</t>
  </si>
  <si>
    <t>0690</t>
  </si>
  <si>
    <t>wpływy z różnych opłat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</si>
  <si>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</si>
  <si>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</si>
  <si>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</si>
  <si>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6292</t>
  </si>
  <si>
    <t>6298</t>
  </si>
  <si>
    <t>6299</t>
  </si>
  <si>
    <t>0470</t>
  </si>
  <si>
    <t>wpływy z opłat za zarząd,użytkowanie i użytkowanie wieczyste nieruchomości</t>
  </si>
  <si>
    <t>0490</t>
  </si>
  <si>
    <t>wpływy z innych lokalnych opłat pobieranych przez jednostki samorządu terytorianlego na podstawie  odrębnych ustaw</t>
  </si>
  <si>
    <t>0760</t>
  </si>
  <si>
    <t>wpływy z tytułu  przekształcenia  prawa użytkowania  wieczystego przysługującego osobom fizycznym w prawo własności</t>
  </si>
  <si>
    <t>0770</t>
  </si>
  <si>
    <t>wpływy z tytułu odpłatnego nabycia prawa własności oraz prawa użytkowania wieczystego nieruchomości</t>
  </si>
  <si>
    <t>0910</t>
  </si>
  <si>
    <t>odsetki od nieterminowych wpłat z tytułu podatków i opłat</t>
  </si>
  <si>
    <t>ADMINISTRACJA   PUBLICZNA</t>
  </si>
  <si>
    <t>Urzędy Wojewódzkie</t>
  </si>
  <si>
    <t>2010</t>
  </si>
  <si>
    <t>dotacje celowe otrzmane z budżetu państwa na realizację zadań bieżących z zakresu administracji rządowej oraz innych zadań zleconych gminie ustawami</t>
  </si>
  <si>
    <t>75023</t>
  </si>
  <si>
    <t>Urzędy gmin</t>
  </si>
  <si>
    <t>0970</t>
  </si>
  <si>
    <t>wpływy z różnych dochodów</t>
  </si>
  <si>
    <t>2360</t>
  </si>
  <si>
    <t>dochody jednostek samorządu tereytorialnego związane z realizacją zadań z zakresu administracji rządowej oraz innych zadan zleconych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</si>
  <si>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</si>
  <si>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</si>
  <si>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</si>
  <si>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</si>
  <si>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75109</t>
  </si>
  <si>
    <t>Wybory do rad gmin,rad powiatów i sejmików województw,wybory wójtów,burmistrzów i prezydentów miast oraz referenda gminne,powiatowe i wojewódzkie</t>
  </si>
  <si>
    <t>754</t>
  </si>
  <si>
    <t>75414</t>
  </si>
  <si>
    <t xml:space="preserve">Obrona cywilna </t>
  </si>
  <si>
    <t>756</t>
  </si>
  <si>
    <t>DOCHODY OD OSÓB PRAWNYCH,OD OSÓB FIZYCZNYCH I OD INNYCH JEDNOSTEK NIE 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</si>
  <si>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</si>
  <si>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</si>
  <si>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</si>
  <si>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, opłacony w formie karty podatkowej</t>
  </si>
  <si>
    <t>75615</t>
  </si>
  <si>
    <t xml:space="preserve">Wpływy z podatku rolnego,podatku leśnego,podatku od czynności cywilno prawnych 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</si>
  <si>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</si>
  <si>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</si>
  <si>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</si>
  <si>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</si>
  <si>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</si>
  <si>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</si>
  <si>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</si>
  <si>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</si>
  <si>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</si>
  <si>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</si>
  <si>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</si>
  <si>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</si>
  <si>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wpływy z innych lokalnych opłat pobieranych przez jednostki samorządu terytorialnego na podstawie odrębnych ustaw</t>
  </si>
  <si>
    <t>0500</t>
  </si>
  <si>
    <t>podatek od czynności cywilno prawnych</t>
  </si>
  <si>
    <t>75616</t>
  </si>
  <si>
    <t>Wpływy z podatku rolnego,podatku leśnego,podatku od spadków i darowizn, podatku od czynności cywilno prawnych oraz podatków i opłat lokalnych od osób fizycznych.</t>
  </si>
  <si>
    <t>0370</t>
  </si>
  <si>
    <t>podatek od posiadania psów</t>
  </si>
  <si>
    <t>0450</t>
  </si>
  <si>
    <t>wpływy z opłaty administracyjnej za czynności urzędowe</t>
  </si>
  <si>
    <t>75618</t>
  </si>
  <si>
    <t>Wpływy z innych opłat stanowiących dochody jednostek samorządu terytorialnego na podstawie ustaw</t>
  </si>
  <si>
    <t>0410</t>
  </si>
  <si>
    <t>wpływy z opłaty skarbowej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</si>
  <si>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</si>
  <si>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</si>
  <si>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</si>
  <si>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</si>
  <si>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</si>
  <si>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</si>
  <si>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</si>
  <si>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</si>
  <si>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</si>
  <si>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</si>
  <si>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</si>
  <si>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75801</t>
  </si>
  <si>
    <t>Część oświatowa subwencji ogólnej dla jednostek samorządu terytorialnego</t>
  </si>
  <si>
    <t>2920</t>
  </si>
  <si>
    <t>subwencje ogólne z budżetu państwa</t>
  </si>
  <si>
    <t>75802</t>
  </si>
  <si>
    <t>Uzupełnienie subwencji ogólnej dla jednostek samorządu terytorialnego</t>
  </si>
  <si>
    <t>2750</t>
  </si>
  <si>
    <t>środki na uzupełnienie dochodów  gmin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</si>
  <si>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</si>
  <si>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</si>
  <si>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</si>
  <si>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</si>
  <si>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</si>
  <si>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</si>
  <si>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</si>
  <si>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</si>
  <si>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</si>
  <si>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80101</t>
  </si>
  <si>
    <t>0830</t>
  </si>
  <si>
    <t>wpływy z usług</t>
  </si>
  <si>
    <t>2030</t>
  </si>
  <si>
    <t>dotacje celowe otrzymane z budżetu państwa na realizację własnych zadań bieżących gmin</t>
  </si>
  <si>
    <t>środki na dofinansowanie własnych  zadań bieżących gmin pozyskane z innych źródeł</t>
  </si>
  <si>
    <t>80110</t>
  </si>
  <si>
    <t>2709</t>
  </si>
  <si>
    <t>80195</t>
  </si>
  <si>
    <t>851</t>
  </si>
  <si>
    <t>85121</t>
  </si>
  <si>
    <t>85154</t>
  </si>
  <si>
    <t>Przeciwdziałanie alkoholizmowu</t>
  </si>
  <si>
    <t>0480</t>
  </si>
  <si>
    <t>wpływy z opłat  za zezwolenia na sprzedaż alkoholu</t>
  </si>
  <si>
    <t>852</t>
  </si>
  <si>
    <t>85202</t>
  </si>
  <si>
    <t>Domu pomocy społecznej</t>
  </si>
  <si>
    <t>85212</t>
  </si>
  <si>
    <t>dotacje celowe otrzymane  z budżetu państwa na realizację  zadań bieżących z zakresu administracji rządowej oraz innych zadań zleconych gminom ustawami</t>
  </si>
  <si>
    <t>85213</t>
  </si>
  <si>
    <t xml:space="preserve">Składki na ubezpieczenie zdrowotne opłacane za osoby pobierające niektóre świadczenia  z pomocy społecznej     </t>
  </si>
  <si>
    <t>85214</t>
  </si>
  <si>
    <t xml:space="preserve">Zasiłki i pomoc w naturze oraz składki na ubezpieczenia społeczne </t>
  </si>
  <si>
    <t>dotacje celowe otrzymane  z budżetu państwa na realizację  własnych zadań bieżących  gmin</t>
  </si>
  <si>
    <t>85219</t>
  </si>
  <si>
    <t>2700</t>
  </si>
  <si>
    <t>85228</t>
  </si>
  <si>
    <t>Usługi opiekuńcze i specjalistyczne usługi opiekuńcze</t>
  </si>
  <si>
    <t>85278</t>
  </si>
  <si>
    <t xml:space="preserve">dotacje celowe otrzymane z budżetu państwa na realizację  zadań  bieżących z zakresu administracji rządowej oraz innych zadań zleconych gminom ustawami </t>
  </si>
  <si>
    <t>85295</t>
  </si>
  <si>
    <t>854</t>
  </si>
  <si>
    <t>EDUKACYJNA OPIEKA WYCHOWAWCZA</t>
  </si>
  <si>
    <t>85401</t>
  </si>
  <si>
    <t>Świetlice szkolne</t>
  </si>
  <si>
    <t>85415</t>
  </si>
  <si>
    <t>900</t>
  </si>
  <si>
    <t>90002</t>
  </si>
  <si>
    <t>środki  na dofinansowanie własnych zadań bieżących  gmin pozyskane z innych źródeł</t>
  </si>
  <si>
    <t>921</t>
  </si>
  <si>
    <t>KULTURA I OCHRONA DZIEDZICTWA NARODOWEGO</t>
  </si>
  <si>
    <t>92109</t>
  </si>
  <si>
    <t>2039</t>
  </si>
  <si>
    <t>6339</t>
  </si>
  <si>
    <t>92116</t>
  </si>
  <si>
    <t>2020</t>
  </si>
  <si>
    <t>dotacje celowe otrzymane z budżetu państwa na zadania bieżące  realizowane przez gminę na  podstawie porozumień z organami administracji rządowej</t>
  </si>
  <si>
    <t>O G Ó Ł E M</t>
  </si>
  <si>
    <t>opłaty z tytułu zakupu usług telekomunikacyjnych telefonii komórkowej</t>
  </si>
  <si>
    <t>opłaty z tytułu zakupu usług telekomunikacyjnych telefoni stacjonarnej</t>
  </si>
  <si>
    <t xml:space="preserve">zakup usług obejmujących tłumaczenia </t>
  </si>
  <si>
    <t>zakup materiałów papierniczcych do sprzętu drukarskiego i urządzeń kserograficznych</t>
  </si>
  <si>
    <t>zakup akcesoriów komputerowych, w tym programów i licencji</t>
  </si>
  <si>
    <t>szkolenie pracowników niebędących członkami korpusu służby cywilnej</t>
  </si>
  <si>
    <t xml:space="preserve">Urząd Gminy Biskupiec </t>
  </si>
  <si>
    <t>zakupy inwestycyjne</t>
  </si>
  <si>
    <t>remonty inwestycyjne</t>
  </si>
  <si>
    <t xml:space="preserve">"Wrota Warmii i Mazur" elektroniczna platforma funkcjonowania administracji publicznej oraz świadczenia usług publicznych </t>
  </si>
  <si>
    <t>remont centrali telefonicznej</t>
  </si>
  <si>
    <t>Zakupy inwestycyjne</t>
  </si>
  <si>
    <t>80114</t>
  </si>
  <si>
    <t>Dokumentacja techniczna na " Rozbudowa wraz z modernizacją istniejącego Wiejskiego Ośrodka Zdrowia w Łąkorzu "</t>
  </si>
  <si>
    <t>Kredyty długoterminowe zaciągane w bankach</t>
  </si>
  <si>
    <t>kredyty krótkoterminowe</t>
  </si>
  <si>
    <t>Kredyty na realizację programów i projektów finansowanych z udziałem  śr. Z fun.strukturalnych i Funduszu Spójności UE</t>
  </si>
  <si>
    <t>Kredyty pomostowe na realizację programów i projektów finansowanych na udział śr. Z  fun.strukturalnych i Funduszu Spójności UE</t>
  </si>
  <si>
    <t>Pożyczki (uzyskane )</t>
  </si>
  <si>
    <t>Pozyczki na prefinansowanie programów i projektów finansowanych z udziałem śr. Z fun.strukturalnych i Funduszu Spójności,otrzymane z budżetu państwa</t>
  </si>
  <si>
    <t>1.1.spłata kredytów długoterminowych</t>
  </si>
  <si>
    <t>1.1.1.spłata kredytów zaciągnietych w związku z finansowaniem programów i projektów finansowanych z udziałem śr. Z fun.strukturalnych i Funduszu Spójności,otrzymane z budżetu państwa</t>
  </si>
  <si>
    <t>1.2.spłata kredytów krótkoterminowych</t>
  </si>
  <si>
    <t>2.1.Spłata pożyczek otrzymanych na prefinansowanie programów i projektów finansowanych z udziałem śr.z fun.strukturalnych i Funduszu Spójności UE,otrzymane z budżetu państwa</t>
  </si>
  <si>
    <t>2.2. Spłata pozostałych pożyczek</t>
  </si>
  <si>
    <t>2.2.1.spłata pożyczek zaciągniętych w zawiązku z finansowaniem programów i projektów finansowanych z udziałem śr.z fun.strukturalnych i Funduszu Spójności UE,otrzymane z budżetu państwa</t>
  </si>
  <si>
    <t>Zadania z zakresu ochrony zdrowia</t>
  </si>
  <si>
    <t>Zadania z zakresu kultury fizycznej</t>
  </si>
  <si>
    <t>Gminny Ośrodek Kultury</t>
  </si>
  <si>
    <t>Biblioteka</t>
  </si>
  <si>
    <t xml:space="preserve">1. ZGKiM </t>
  </si>
  <si>
    <t>1. Oświata</t>
  </si>
  <si>
    <t>Urząd Gminy Biskupiec, ZPORR</t>
  </si>
  <si>
    <t xml:space="preserve">Urząd Gminy Biskupiec,  </t>
  </si>
  <si>
    <t xml:space="preserve">Rozbudowa ujęcia wodociągowego w miejscowości Biskupiec </t>
  </si>
  <si>
    <t xml:space="preserve">Przebudowa drogi gminnej Ostrowite - Kamienny Most </t>
  </si>
  <si>
    <t xml:space="preserve">Kształtowanie centrum wsi poprzez przebudowę chodnika w miejscowości Sumin </t>
  </si>
  <si>
    <t xml:space="preserve">Kształtowanie centrum wsi poprzez przebudowę chodnika w miejscowości Ostrowite </t>
  </si>
  <si>
    <t xml:space="preserve">Kształtowanie centrum wsi poprzez przebudowę chodnika w miejscowości Rywałdzik </t>
  </si>
  <si>
    <r>
      <t>*</t>
    </r>
    <r>
      <rPr>
        <vertAlign val="superscript"/>
        <sz val="9"/>
        <rFont val="Arial CE"/>
        <family val="2"/>
      </rPr>
      <t>)</t>
    </r>
  </si>
  <si>
    <t>Klasyfikacja  §</t>
  </si>
  <si>
    <t>7.1.</t>
  </si>
  <si>
    <r>
      <t xml:space="preserve">Dług/dochody (%) (art. 170 </t>
    </r>
    <r>
      <rPr>
        <b/>
        <i/>
        <u val="single"/>
        <sz val="8"/>
        <rFont val="Arial CE"/>
        <family val="2"/>
      </rPr>
      <t>ust. 1</t>
    </r>
    <r>
      <rPr>
        <b/>
        <i/>
        <sz val="8"/>
        <rFont val="Arial CE"/>
        <family val="2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</si>
  <si>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8"/>
        <rFont val="Arial CE"/>
        <family val="2"/>
      </rPr>
      <t>ust. 1</t>
    </r>
    <r>
      <rPr>
        <b/>
        <i/>
        <sz val="8"/>
        <rFont val="Arial CE"/>
        <family val="2"/>
      </rPr>
      <t xml:space="preserve">  u.f.p.)</t>
    </r>
  </si>
  <si>
    <r>
      <t xml:space="preserve">Dług/dochody po wyłączeniach (%) (art. 170 </t>
    </r>
    <r>
      <rPr>
        <b/>
        <i/>
        <u val="single"/>
        <sz val="8"/>
        <rFont val="Arial CE"/>
        <family val="2"/>
      </rPr>
      <t>ust. 3</t>
    </r>
    <r>
      <rPr>
        <b/>
        <i/>
        <sz val="8"/>
        <rFont val="Arial CE"/>
        <family val="2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</si>
  <si>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8"/>
        <rFont val="Arial CE"/>
        <family val="2"/>
      </rPr>
      <t>ust. 3</t>
    </r>
    <r>
      <rPr>
        <b/>
        <i/>
        <sz val="8"/>
        <rFont val="Arial CE"/>
        <family val="2"/>
      </rPr>
      <t xml:space="preserve">  u.f.p.)</t>
    </r>
  </si>
  <si>
    <t>z podatków i opłat</t>
  </si>
  <si>
    <t>Środki pozyskane z różnych źródeł</t>
  </si>
  <si>
    <t>Dochody ogółem:(A+B+C+D)</t>
  </si>
  <si>
    <t>Wydatki budżetu gminy Biskupiec na  2007 r.</t>
  </si>
  <si>
    <t>Plan dochodów budżetu gminy Biskupiec  na 2007 r.</t>
  </si>
  <si>
    <t>Wybory do rad gmin,rad powiatów i sejmików województw,wybory wójtów,burmistrzów i prezydentów miast oraz referenda  gminne,powiatowe i wojewódzkie</t>
  </si>
  <si>
    <r>
      <t>§</t>
    </r>
    <r>
      <rPr>
        <sz val="10"/>
        <rFont val="Arial CE"/>
        <family val="2"/>
      </rPr>
      <t xml:space="preserve"> 0830 - Wpływy z usług</t>
    </r>
  </si>
  <si>
    <t xml:space="preserve">§ 4210 - zakup materiałów i wyposażenia </t>
  </si>
  <si>
    <t>§ 4270 - zakup usług remontowych</t>
  </si>
  <si>
    <t>§ 4300 - zakup usług pozostałych</t>
  </si>
  <si>
    <t>Dług zaciągnięty w związku ze środkami określonymi w umowie zawartej z podmiotem dysponującym funduszami strukturalnymi lub F.S.U.E</t>
  </si>
  <si>
    <t>10.</t>
  </si>
  <si>
    <t>11.</t>
  </si>
  <si>
    <t>12.</t>
  </si>
  <si>
    <t>5.1. Pożyczki na realizację programów i projektów finansowanych z udziałem  śr. Z fun.strukturalnych i Funduszu Spójności UE</t>
  </si>
  <si>
    <t>Zintegrowany Program Operacyjny Rozwoju Regionalnego</t>
  </si>
  <si>
    <t>Rozwój lokalny</t>
  </si>
  <si>
    <t>3.2 Obszary podlegające restrukturyzacji</t>
  </si>
  <si>
    <t>Rozbudowa ujęcia wodociągowego w miejscowości Biskupiec</t>
  </si>
  <si>
    <t>344</t>
  </si>
  <si>
    <t>SPO "Restrukturyzacja i modernizacja sektora żywnościowego oraz rozwój obszarów wiejskich 2004-2006"</t>
  </si>
  <si>
    <t>Zintegrowany rozwój obszarów wiejskich</t>
  </si>
  <si>
    <t>2.3 Odnowa wsi oraz zachowanie i ochrona dziedzictwa kulturowego</t>
  </si>
  <si>
    <t>Kształtowanie centrum wsi poprzez przebudowę chodnika w miejscowości Sumin</t>
  </si>
  <si>
    <t>1306</t>
  </si>
  <si>
    <t>Kształtowanie centrum wsi poprzez przebudowę chodnika w miejscowości Ostrowite</t>
  </si>
  <si>
    <t>1.4</t>
  </si>
  <si>
    <t>Kształtowanie centrum wsi poprzez przebudowę chodnika w miejscowości Rywałdzik</t>
  </si>
  <si>
    <t>1.5</t>
  </si>
  <si>
    <t>1.6</t>
  </si>
  <si>
    <t>Budowa kanalizacji w miejscowości Piotrowice i Słupnica</t>
  </si>
  <si>
    <t>Budowa wodociągu w Łąkorku</t>
  </si>
  <si>
    <t>Roboty dodatkowe - przyłącza wodociągowe</t>
  </si>
  <si>
    <t>Urząd Gminy Biskupie</t>
  </si>
  <si>
    <t xml:space="preserve">Urząd Gminy Biskupiec, </t>
  </si>
  <si>
    <t>Roboty dodatkowe budowa chodnika w m.Bielice</t>
  </si>
  <si>
    <t>Roboty dodatkowe budowa chodnika ul. Kościuszki w Biskupcu</t>
  </si>
  <si>
    <t>Roboty dodatkowe budowa chodnika ul. Rynek w Biskupcu</t>
  </si>
  <si>
    <t>Droga Łąkorz - Plebanka</t>
  </si>
  <si>
    <t>Dokumentacja techniczna i inne wydatki inwestycyjne na remonty dróg i chodników</t>
  </si>
  <si>
    <t>Urząd Gminy Biskupiec SPO</t>
  </si>
  <si>
    <t>Urząd Gminy Biskupiec,  SPO</t>
  </si>
  <si>
    <t>Dotacje celowe na zadania własne</t>
  </si>
  <si>
    <t>E.</t>
  </si>
  <si>
    <t>Wydatki inwestycyjne</t>
  </si>
  <si>
    <t>Zakup usług obejmujących wykonanie ekspertyz, analiz i opinii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</si>
</sst>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#,##0_ ;[Red]\-#,##0\ "/>
  </numFmts>
  <fonts count="3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 CE"/>
      <family val="2"/>
    </font>
    <font>
      <vertAlign val="superscript"/>
      <sz val="9"/>
      <name val="Arial CE"/>
      <family val="2"/>
    </font>
    <font>
      <sz val="7"/>
      <name val="Arial CE"/>
      <family val="2"/>
    </font>
    <font>
      <b/>
      <i/>
      <sz val="8"/>
      <name val="Arial CE"/>
      <family val="2"/>
    </font>
    <font>
      <b/>
      <i/>
      <u val="single"/>
      <sz val="8"/>
      <name val="Arial CE"/>
      <family val="2"/>
    </font>
    <font>
      <b/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2" fillId="0" borderId="0" xfId="0" applyFont="1" applyAlignment="1">
      <alignment/>
    </xf>
    <xf numFmtId="0" fontId="16" fillId="0" borderId="0" xfId="0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21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center"/>
    </xf>
    <xf numFmtId="3" fontId="17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8" fontId="4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/>
    </xf>
    <xf numFmtId="168" fontId="0" fillId="0" borderId="0" xfId="0" applyNumberFormat="1" applyAlignment="1">
      <alignment vertical="center"/>
    </xf>
    <xf numFmtId="168" fontId="9" fillId="0" borderId="0" xfId="0" applyNumberFormat="1" applyFont="1" applyAlignment="1">
      <alignment horizontal="right" vertical="center"/>
    </xf>
    <xf numFmtId="168" fontId="9" fillId="0" borderId="0" xfId="0" applyNumberFormat="1" applyFont="1" applyAlignment="1">
      <alignment horizontal="right" vertical="top"/>
    </xf>
    <xf numFmtId="168" fontId="5" fillId="2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8" fontId="0" fillId="0" borderId="2" xfId="0" applyNumberFormat="1" applyBorder="1" applyAlignment="1">
      <alignment vertical="center"/>
    </xf>
    <xf numFmtId="168" fontId="0" fillId="0" borderId="2" xfId="0" applyNumberFormat="1" applyBorder="1" applyAlignment="1">
      <alignment horizontal="center" vertical="center"/>
    </xf>
    <xf numFmtId="168" fontId="0" fillId="0" borderId="3" xfId="0" applyNumberFormat="1" applyBorder="1" applyAlignment="1">
      <alignment vertical="center"/>
    </xf>
    <xf numFmtId="168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vertical="center"/>
    </xf>
    <xf numFmtId="168" fontId="0" fillId="0" borderId="4" xfId="0" applyNumberFormat="1" applyBorder="1" applyAlignment="1">
      <alignment horizontal="center" vertical="center"/>
    </xf>
    <xf numFmtId="168" fontId="5" fillId="0" borderId="1" xfId="0" applyNumberFormat="1" applyFont="1" applyBorder="1" applyAlignment="1">
      <alignment vertical="center"/>
    </xf>
    <xf numFmtId="168" fontId="0" fillId="0" borderId="2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4" xfId="0" applyNumberFormat="1" applyFont="1" applyBorder="1" applyAlignment="1">
      <alignment/>
    </xf>
    <xf numFmtId="168" fontId="0" fillId="0" borderId="1" xfId="0" applyNumberFormat="1" applyFont="1" applyBorder="1" applyAlignment="1">
      <alignment vertical="center"/>
    </xf>
    <xf numFmtId="168" fontId="0" fillId="0" borderId="2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vertical="center"/>
    </xf>
    <xf numFmtId="168" fontId="0" fillId="0" borderId="4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168" fontId="7" fillId="0" borderId="14" xfId="0" applyNumberFormat="1" applyFont="1" applyBorder="1" applyAlignment="1">
      <alignment vertical="center"/>
    </xf>
    <xf numFmtId="168" fontId="7" fillId="0" borderId="13" xfId="0" applyNumberFormat="1" applyFont="1" applyBorder="1" applyAlignment="1">
      <alignment vertical="center"/>
    </xf>
    <xf numFmtId="168" fontId="7" fillId="0" borderId="11" xfId="0" applyNumberFormat="1" applyFont="1" applyBorder="1" applyAlignment="1">
      <alignment vertical="center"/>
    </xf>
    <xf numFmtId="168" fontId="7" fillId="0" borderId="19" xfId="0" applyNumberFormat="1" applyFont="1" applyBorder="1" applyAlignment="1">
      <alignment vertical="center"/>
    </xf>
    <xf numFmtId="168" fontId="7" fillId="0" borderId="15" xfId="0" applyNumberFormat="1" applyFont="1" applyBorder="1" applyAlignment="1">
      <alignment vertical="center"/>
    </xf>
    <xf numFmtId="168" fontId="7" fillId="0" borderId="20" xfId="0" applyNumberFormat="1" applyFont="1" applyBorder="1" applyAlignment="1">
      <alignment vertical="center"/>
    </xf>
    <xf numFmtId="168" fontId="4" fillId="0" borderId="0" xfId="0" applyNumberFormat="1" applyFont="1" applyAlignment="1">
      <alignment horizontal="center" vertical="center" wrapText="1"/>
    </xf>
    <xf numFmtId="168" fontId="1" fillId="0" borderId="1" xfId="0" applyNumberFormat="1" applyFont="1" applyBorder="1" applyAlignment="1">
      <alignment vertical="center"/>
    </xf>
    <xf numFmtId="168" fontId="1" fillId="0" borderId="1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8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right" vertical="top"/>
    </xf>
    <xf numFmtId="0" fontId="22" fillId="2" borderId="10" xfId="0" applyFont="1" applyFill="1" applyBorder="1" applyAlignment="1">
      <alignment horizontal="center" vertical="center"/>
    </xf>
    <xf numFmtId="168" fontId="22" fillId="2" borderId="22" xfId="0" applyNumberFormat="1" applyFont="1" applyFill="1" applyBorder="1" applyAlignment="1">
      <alignment horizontal="center" vertical="center"/>
    </xf>
    <xf numFmtId="168" fontId="22" fillId="2" borderId="10" xfId="0" applyNumberFormat="1" applyFont="1" applyFill="1" applyBorder="1" applyAlignment="1">
      <alignment horizontal="center" vertical="center"/>
    </xf>
    <xf numFmtId="168" fontId="22" fillId="2" borderId="2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168" fontId="7" fillId="0" borderId="23" xfId="0" applyNumberFormat="1" applyFont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168" fontId="7" fillId="2" borderId="10" xfId="0" applyNumberFormat="1" applyFont="1" applyFill="1" applyBorder="1" applyAlignment="1">
      <alignment vertical="center"/>
    </xf>
    <xf numFmtId="168" fontId="22" fillId="0" borderId="12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68" fontId="5" fillId="0" borderId="1" xfId="0" applyNumberFormat="1" applyFont="1" applyBorder="1" applyAlignment="1">
      <alignment horizontal="right" vertical="center"/>
    </xf>
    <xf numFmtId="168" fontId="0" fillId="0" borderId="5" xfId="0" applyNumberFormat="1" applyFont="1" applyBorder="1" applyAlignment="1">
      <alignment horizontal="right" vertical="center"/>
    </xf>
    <xf numFmtId="168" fontId="0" fillId="0" borderId="3" xfId="0" applyNumberFormat="1" applyFont="1" applyBorder="1" applyAlignment="1">
      <alignment horizontal="right" vertical="center"/>
    </xf>
    <xf numFmtId="168" fontId="0" fillId="0" borderId="4" xfId="0" applyNumberFormat="1" applyFont="1" applyBorder="1" applyAlignment="1">
      <alignment horizontal="right" vertical="center"/>
    </xf>
    <xf numFmtId="168" fontId="0" fillId="0" borderId="2" xfId="0" applyNumberFormat="1" applyFont="1" applyBorder="1" applyAlignment="1">
      <alignment horizontal="right" vertical="center"/>
    </xf>
    <xf numFmtId="168" fontId="8" fillId="0" borderId="0" xfId="0" applyNumberFormat="1" applyFont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11" xfId="0" applyNumberFormat="1" applyBorder="1" applyAlignment="1">
      <alignment vertical="center"/>
    </xf>
    <xf numFmtId="168" fontId="0" fillId="0" borderId="13" xfId="0" applyNumberForma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68" fontId="0" fillId="0" borderId="10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0" fontId="0" fillId="0" borderId="2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169" fontId="0" fillId="0" borderId="0" xfId="0" applyNumberFormat="1" applyAlignment="1">
      <alignment vertical="center"/>
    </xf>
    <xf numFmtId="169" fontId="9" fillId="0" borderId="0" xfId="0" applyNumberFormat="1" applyFont="1" applyAlignment="1">
      <alignment horizontal="right" vertical="center"/>
    </xf>
    <xf numFmtId="169" fontId="3" fillId="2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169" fontId="30" fillId="0" borderId="11" xfId="0" applyNumberFormat="1" applyFont="1" applyBorder="1" applyAlignment="1">
      <alignment vertical="center"/>
    </xf>
    <xf numFmtId="169" fontId="0" fillId="0" borderId="13" xfId="0" applyNumberFormat="1" applyBorder="1" applyAlignment="1">
      <alignment vertical="center"/>
    </xf>
    <xf numFmtId="169" fontId="0" fillId="0" borderId="11" xfId="0" applyNumberFormat="1" applyBorder="1" applyAlignment="1">
      <alignment vertical="center"/>
    </xf>
    <xf numFmtId="169" fontId="30" fillId="0" borderId="13" xfId="0" applyNumberFormat="1" applyFont="1" applyBorder="1" applyAlignment="1">
      <alignment vertical="center"/>
    </xf>
    <xf numFmtId="10" fontId="16" fillId="0" borderId="13" xfId="0" applyNumberFormat="1" applyFont="1" applyBorder="1" applyAlignment="1">
      <alignment vertical="center"/>
    </xf>
    <xf numFmtId="10" fontId="16" fillId="0" borderId="23" xfId="0" applyNumberFormat="1" applyFont="1" applyBorder="1" applyAlignment="1">
      <alignment vertical="center"/>
    </xf>
    <xf numFmtId="0" fontId="11" fillId="0" borderId="1" xfId="18" applyFont="1" applyBorder="1" applyAlignment="1">
      <alignment horizontal="center"/>
      <protection/>
    </xf>
    <xf numFmtId="0" fontId="12" fillId="0" borderId="1" xfId="18" applyFont="1" applyBorder="1" applyAlignment="1">
      <alignment horizontal="center"/>
      <protection/>
    </xf>
    <xf numFmtId="168" fontId="11" fillId="0" borderId="8" xfId="18" applyNumberFormat="1" applyFont="1" applyBorder="1">
      <alignment/>
      <protection/>
    </xf>
    <xf numFmtId="0" fontId="12" fillId="0" borderId="21" xfId="18" applyFont="1" applyBorder="1">
      <alignment/>
      <protection/>
    </xf>
    <xf numFmtId="0" fontId="12" fillId="0" borderId="1" xfId="18" applyFont="1" applyBorder="1">
      <alignment/>
      <protection/>
    </xf>
    <xf numFmtId="49" fontId="12" fillId="0" borderId="1" xfId="18" applyNumberFormat="1" applyFont="1" applyBorder="1" applyAlignment="1">
      <alignment horizontal="center" vertical="center"/>
      <protection/>
    </xf>
    <xf numFmtId="168" fontId="12" fillId="0" borderId="16" xfId="18" applyNumberFormat="1" applyFont="1" applyBorder="1">
      <alignment/>
      <protection/>
    </xf>
    <xf numFmtId="168" fontId="12" fillId="0" borderId="1" xfId="18" applyNumberFormat="1" applyFont="1" applyBorder="1">
      <alignment/>
      <protection/>
    </xf>
    <xf numFmtId="168" fontId="12" fillId="0" borderId="8" xfId="18" applyNumberFormat="1" applyFont="1" applyBorder="1">
      <alignment/>
      <protection/>
    </xf>
    <xf numFmtId="0" fontId="12" fillId="0" borderId="0" xfId="18" applyFont="1" applyBorder="1">
      <alignment/>
      <protection/>
    </xf>
    <xf numFmtId="0" fontId="12" fillId="0" borderId="0" xfId="18" applyFont="1" applyBorder="1" applyAlignment="1">
      <alignment horizontal="center"/>
      <protection/>
    </xf>
    <xf numFmtId="168" fontId="12" fillId="0" borderId="0" xfId="18" applyNumberFormat="1" applyFont="1" applyBorder="1">
      <alignment/>
      <protection/>
    </xf>
    <xf numFmtId="0" fontId="12" fillId="0" borderId="7" xfId="18" applyFont="1" applyBorder="1" applyAlignment="1">
      <alignment horizontal="center"/>
      <protection/>
    </xf>
    <xf numFmtId="0" fontId="12" fillId="0" borderId="0" xfId="18" applyFont="1" applyBorder="1" applyAlignment="1">
      <alignment horizontal="center" vertical="center"/>
      <protection/>
    </xf>
    <xf numFmtId="0" fontId="12" fillId="0" borderId="16" xfId="18" applyFont="1" applyBorder="1">
      <alignment/>
      <protection/>
    </xf>
    <xf numFmtId="168" fontId="11" fillId="0" borderId="1" xfId="18" applyNumberFormat="1" applyFont="1" applyBorder="1">
      <alignment/>
      <protection/>
    </xf>
    <xf numFmtId="49" fontId="1" fillId="0" borderId="1" xfId="0" applyNumberFormat="1" applyFont="1" applyBorder="1" applyAlignment="1">
      <alignment horizontal="center" vertical="center"/>
    </xf>
    <xf numFmtId="169" fontId="0" fillId="0" borderId="13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68" fontId="22" fillId="0" borderId="12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4" borderId="21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24" fillId="0" borderId="28" xfId="0" applyFont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22" fillId="4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22" fillId="3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12" fillId="0" borderId="0" xfId="18" applyFont="1" applyBorder="1" applyAlignment="1">
      <alignment horizontal="left"/>
      <protection/>
    </xf>
    <xf numFmtId="0" fontId="12" fillId="0" borderId="7" xfId="18" applyFont="1" applyBorder="1" applyAlignment="1">
      <alignment horizontal="left"/>
      <protection/>
    </xf>
    <xf numFmtId="0" fontId="12" fillId="0" borderId="28" xfId="18" applyFont="1" applyBorder="1" applyAlignment="1">
      <alignment horizontal="left"/>
      <protection/>
    </xf>
    <xf numFmtId="0" fontId="12" fillId="0" borderId="30" xfId="18" applyFont="1" applyBorder="1" applyAlignment="1">
      <alignment horizontal="left"/>
      <protection/>
    </xf>
    <xf numFmtId="0" fontId="12" fillId="0" borderId="18" xfId="18" applyFont="1" applyBorder="1" applyAlignment="1">
      <alignment horizontal="left"/>
      <protection/>
    </xf>
    <xf numFmtId="0" fontId="12" fillId="0" borderId="31" xfId="18" applyFont="1" applyBorder="1" applyAlignment="1">
      <alignment horizontal="left"/>
      <protection/>
    </xf>
    <xf numFmtId="0" fontId="12" fillId="0" borderId="6" xfId="18" applyFont="1" applyBorder="1" applyAlignment="1">
      <alignment horizontal="left"/>
      <protection/>
    </xf>
    <xf numFmtId="0" fontId="12" fillId="0" borderId="27" xfId="18" applyFont="1" applyBorder="1" applyAlignment="1">
      <alignment horizontal="left"/>
      <protection/>
    </xf>
    <xf numFmtId="0" fontId="17" fillId="0" borderId="0" xfId="18" applyFont="1" applyAlignment="1">
      <alignment horizontal="center"/>
      <protection/>
    </xf>
    <xf numFmtId="0" fontId="12" fillId="0" borderId="18" xfId="18" applyFont="1" applyBorder="1" applyAlignment="1">
      <alignment horizontal="left" vertical="center"/>
      <protection/>
    </xf>
    <xf numFmtId="0" fontId="12" fillId="0" borderId="8" xfId="18" applyFont="1" applyBorder="1" applyAlignment="1">
      <alignment horizontal="center"/>
      <protection/>
    </xf>
    <xf numFmtId="0" fontId="12" fillId="0" borderId="27" xfId="18" applyFont="1" applyBorder="1" applyAlignment="1">
      <alignment horizontal="left" vertical="center"/>
      <protection/>
    </xf>
    <xf numFmtId="0" fontId="12" fillId="0" borderId="28" xfId="18" applyFont="1" applyBorder="1" applyAlignment="1">
      <alignment horizontal="left" vertical="center"/>
      <protection/>
    </xf>
    <xf numFmtId="0" fontId="12" fillId="0" borderId="32" xfId="18" applyFont="1" applyBorder="1" applyAlignment="1">
      <alignment horizontal="left"/>
      <protection/>
    </xf>
    <xf numFmtId="0" fontId="11" fillId="0" borderId="21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2" fillId="0" borderId="0" xfId="18" applyFont="1" applyAlignment="1">
      <alignment horizontal="left"/>
      <protection/>
    </xf>
    <xf numFmtId="0" fontId="22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8" fontId="22" fillId="2" borderId="34" xfId="0" applyNumberFormat="1" applyFont="1" applyFill="1" applyBorder="1" applyAlignment="1">
      <alignment horizontal="center" vertical="center"/>
    </xf>
    <xf numFmtId="168" fontId="22" fillId="2" borderId="35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8" fontId="5" fillId="2" borderId="21" xfId="0" applyNumberFormat="1" applyFont="1" applyFill="1" applyBorder="1" applyAlignment="1">
      <alignment horizontal="center" vertical="center" wrapText="1"/>
    </xf>
    <xf numFmtId="168" fontId="5" fillId="2" borderId="1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8" fontId="5" fillId="2" borderId="33" xfId="0" applyNumberFormat="1" applyFont="1" applyFill="1" applyBorder="1" applyAlignment="1">
      <alignment horizontal="center" vertical="center" wrapText="1"/>
    </xf>
    <xf numFmtId="168" fontId="5" fillId="2" borderId="29" xfId="0" applyNumberFormat="1" applyFont="1" applyFill="1" applyBorder="1" applyAlignment="1">
      <alignment horizontal="center" vertical="center" wrapText="1"/>
    </xf>
    <xf numFmtId="168" fontId="5" fillId="2" borderId="16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right" vertical="top" wrapText="1"/>
    </xf>
    <xf numFmtId="0" fontId="15" fillId="0" borderId="29" xfId="0" applyFont="1" applyBorder="1" applyAlignment="1">
      <alignment horizontal="right" vertical="top" wrapText="1"/>
    </xf>
    <xf numFmtId="0" fontId="15" fillId="0" borderId="16" xfId="0" applyFont="1" applyBorder="1" applyAlignment="1">
      <alignment horizontal="right" vertical="top" wrapText="1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69" fontId="3" fillId="2" borderId="10" xfId="0" applyNumberFormat="1" applyFont="1" applyFill="1" applyBorder="1" applyAlignment="1">
      <alignment horizontal="center" vertical="center" wrapText="1"/>
    </xf>
    <xf numFmtId="169" fontId="3" fillId="2" borderId="23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69" fontId="3" fillId="2" borderId="10" xfId="0" applyNumberFormat="1" applyFont="1" applyFill="1" applyBorder="1" applyAlignment="1">
      <alignment horizontal="center" vertical="center"/>
    </xf>
    <xf numFmtId="169" fontId="3" fillId="2" borderId="23" xfId="0" applyNumberFormat="1" applyFont="1" applyFill="1" applyBorder="1" applyAlignment="1">
      <alignment horizontal="center" vertical="center"/>
    </xf>
    <xf numFmtId="169" fontId="3" fillId="2" borderId="34" xfId="0" applyNumberFormat="1" applyFont="1" applyFill="1" applyBorder="1" applyAlignment="1">
      <alignment horizontal="center" vertical="center"/>
    </xf>
    <xf numFmtId="169" fontId="3" fillId="2" borderId="36" xfId="0" applyNumberFormat="1" applyFont="1" applyFill="1" applyBorder="1" applyAlignment="1">
      <alignment horizontal="center" vertical="center"/>
    </xf>
    <xf numFmtId="169" fontId="3" fillId="2" borderId="35" xfId="0" applyNumberFormat="1" applyFont="1" applyFill="1" applyBorder="1" applyAlignment="1">
      <alignment horizontal="center" vertical="center"/>
    </xf>
    <xf numFmtId="0" fontId="11" fillId="2" borderId="8" xfId="18" applyFont="1" applyFill="1" applyBorder="1" applyAlignment="1">
      <alignment horizontal="center" vertical="center"/>
      <protection/>
    </xf>
    <xf numFmtId="0" fontId="11" fillId="2" borderId="8" xfId="18" applyFont="1" applyFill="1" applyBorder="1" applyAlignment="1">
      <alignment horizontal="center" vertical="center" wrapText="1"/>
      <protection/>
    </xf>
    <xf numFmtId="0" fontId="11" fillId="2" borderId="21" xfId="18" applyFont="1" applyFill="1" applyBorder="1" applyAlignment="1">
      <alignment horizontal="center" vertical="center"/>
      <protection/>
    </xf>
    <xf numFmtId="0" fontId="11" fillId="2" borderId="17" xfId="18" applyFont="1" applyFill="1" applyBorder="1" applyAlignment="1">
      <alignment horizontal="center" vertical="center"/>
      <protection/>
    </xf>
    <xf numFmtId="0" fontId="11" fillId="2" borderId="33" xfId="18" applyFont="1" applyFill="1" applyBorder="1" applyAlignment="1">
      <alignment horizontal="center" vertical="center"/>
      <protection/>
    </xf>
    <xf numFmtId="0" fontId="11" fillId="2" borderId="29" xfId="18" applyFont="1" applyFill="1" applyBorder="1" applyAlignment="1">
      <alignment horizontal="center" vertical="center"/>
      <protection/>
    </xf>
    <xf numFmtId="0" fontId="11" fillId="2" borderId="29" xfId="18" applyFont="1" applyFill="1" applyBorder="1" applyAlignment="1">
      <alignment horizontal="center" vertical="center" wrapText="1"/>
      <protection/>
    </xf>
    <xf numFmtId="0" fontId="11" fillId="2" borderId="21" xfId="18" applyFont="1" applyFill="1" applyBorder="1" applyAlignment="1">
      <alignment horizontal="center" vertical="center" wrapText="1"/>
      <protection/>
    </xf>
    <xf numFmtId="0" fontId="11" fillId="2" borderId="33" xfId="18" applyFont="1" applyFill="1" applyBorder="1" applyAlignment="1">
      <alignment horizontal="center" vertical="center" wrapText="1"/>
      <protection/>
    </xf>
    <xf numFmtId="0" fontId="11" fillId="2" borderId="17" xfId="18" applyFont="1" applyFill="1" applyBorder="1" applyAlignment="1">
      <alignment horizontal="center" vertical="center" wrapText="1"/>
      <protection/>
    </xf>
    <xf numFmtId="0" fontId="11" fillId="2" borderId="16" xfId="18" applyFont="1" applyFill="1" applyBorder="1" applyAlignment="1">
      <alignment horizontal="center" vertical="center"/>
      <protection/>
    </xf>
    <xf numFmtId="0" fontId="11" fillId="2" borderId="16" xfId="18" applyFont="1" applyFill="1" applyBorder="1" applyAlignment="1">
      <alignment horizontal="center" vertical="center" wrapText="1"/>
      <protection/>
    </xf>
    <xf numFmtId="0" fontId="12" fillId="0" borderId="8" xfId="18" applyFont="1" applyBorder="1" applyAlignment="1">
      <alignment horizontal="center" vertical="center"/>
      <protection/>
    </xf>
    <xf numFmtId="0" fontId="12" fillId="0" borderId="31" xfId="18" applyFont="1" applyBorder="1" applyAlignment="1">
      <alignment horizontal="left" vertical="center"/>
      <protection/>
    </xf>
    <xf numFmtId="0" fontId="12" fillId="0" borderId="6" xfId="18" applyFont="1" applyBorder="1" applyAlignment="1">
      <alignment horizontal="left" vertical="center"/>
      <protection/>
    </xf>
    <xf numFmtId="0" fontId="12" fillId="0" borderId="29" xfId="18" applyFont="1" applyBorder="1" applyAlignment="1">
      <alignment horizontal="center" vertical="center"/>
      <protection/>
    </xf>
    <xf numFmtId="0" fontId="12" fillId="0" borderId="0" xfId="18" applyFont="1" applyBorder="1" applyAlignment="1">
      <alignment horizontal="left" vertical="center"/>
      <protection/>
    </xf>
    <xf numFmtId="0" fontId="12" fillId="0" borderId="7" xfId="18" applyFont="1" applyBorder="1" applyAlignment="1">
      <alignment horizontal="left" vertical="center"/>
      <protection/>
    </xf>
    <xf numFmtId="0" fontId="12" fillId="0" borderId="30" xfId="18" applyFont="1" applyBorder="1" applyAlignment="1">
      <alignment horizontal="left" vertical="center"/>
      <protection/>
    </xf>
    <xf numFmtId="0" fontId="12" fillId="0" borderId="32" xfId="18" applyFont="1" applyBorder="1" applyAlignment="1">
      <alignment horizontal="left" vertical="center"/>
      <protection/>
    </xf>
    <xf numFmtId="0" fontId="12" fillId="0" borderId="29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 vertical="center"/>
      <protection/>
    </xf>
    <xf numFmtId="0" fontId="12" fillId="0" borderId="16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0" fontId="12" fillId="0" borderId="33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workbookViewId="0" topLeftCell="A1">
      <selection activeCell="A1" sqref="A1:F1"/>
    </sheetView>
  </sheetViews>
  <sheetFormatPr defaultColWidth="9.00390625" defaultRowHeight="12.75"/>
  <cols>
    <col min="1" max="1" width="7.375" style="0" customWidth="1"/>
    <col min="2" max="2" width="9.375" style="0" customWidth="1"/>
    <col min="3" max="3" width="8.00390625" style="0" customWidth="1"/>
    <col min="4" max="4" width="92.375" style="0" customWidth="1"/>
    <col min="5" max="5" width="13.625" style="0" hidden="1" customWidth="1"/>
    <col min="6" max="6" width="13.875" style="318" customWidth="1"/>
  </cols>
  <sheetData>
    <row r="1" spans="1:6" ht="18" customHeight="1">
      <c r="A1" s="379" t="s">
        <v>581</v>
      </c>
      <c r="B1" s="379"/>
      <c r="C1" s="379"/>
      <c r="D1" s="379"/>
      <c r="E1" s="379"/>
      <c r="F1" s="379"/>
    </row>
    <row r="2" spans="2:5" ht="9.75" customHeight="1">
      <c r="B2" s="3"/>
      <c r="C2" s="3"/>
      <c r="D2" s="3"/>
      <c r="E2" s="3"/>
    </row>
    <row r="4" spans="1:6" s="61" customFormat="1" ht="15" customHeight="1">
      <c r="A4" s="380" t="s">
        <v>2</v>
      </c>
      <c r="B4" s="380" t="s">
        <v>3</v>
      </c>
      <c r="C4" s="380" t="s">
        <v>4</v>
      </c>
      <c r="D4" s="383" t="s">
        <v>5</v>
      </c>
      <c r="E4" s="387"/>
      <c r="F4" s="385" t="s">
        <v>75</v>
      </c>
    </row>
    <row r="5" spans="1:6" s="61" customFormat="1" ht="15" customHeight="1">
      <c r="A5" s="381"/>
      <c r="B5" s="381"/>
      <c r="C5" s="382"/>
      <c r="D5" s="384"/>
      <c r="E5" s="387"/>
      <c r="F5" s="386"/>
    </row>
    <row r="6" spans="1:6" s="65" customFormat="1" ht="7.5" customHeight="1">
      <c r="A6" s="24">
        <v>1</v>
      </c>
      <c r="B6" s="24">
        <v>2</v>
      </c>
      <c r="C6" s="24">
        <v>3</v>
      </c>
      <c r="D6" s="302">
        <v>4</v>
      </c>
      <c r="E6" s="313"/>
      <c r="F6" s="319">
        <v>6</v>
      </c>
    </row>
    <row r="7" spans="1:6" ht="15" customHeight="1">
      <c r="A7" s="136" t="s">
        <v>371</v>
      </c>
      <c r="B7" s="137"/>
      <c r="C7" s="138"/>
      <c r="D7" s="303" t="s">
        <v>376</v>
      </c>
      <c r="E7" s="314"/>
      <c r="F7" s="139">
        <f>F8+F16+F22</f>
        <v>133000</v>
      </c>
    </row>
    <row r="8" spans="1:6" ht="18" customHeight="1">
      <c r="A8" s="140"/>
      <c r="B8" s="140" t="s">
        <v>259</v>
      </c>
      <c r="C8" s="27"/>
      <c r="D8" s="304" t="s">
        <v>260</v>
      </c>
      <c r="E8" s="314"/>
      <c r="F8" s="320">
        <f>SUM(F9:F13)</f>
        <v>130000</v>
      </c>
    </row>
    <row r="9" spans="1:6" ht="27.75" customHeight="1">
      <c r="A9" s="140"/>
      <c r="B9" s="140"/>
      <c r="C9" s="141">
        <v>6260</v>
      </c>
      <c r="D9" s="305" t="s">
        <v>377</v>
      </c>
      <c r="E9" s="315"/>
      <c r="F9" s="321">
        <v>0</v>
      </c>
    </row>
    <row r="10" spans="1:6" ht="18" customHeight="1">
      <c r="A10" s="142"/>
      <c r="B10" s="142"/>
      <c r="C10" s="141">
        <v>6290</v>
      </c>
      <c r="D10" s="305" t="s">
        <v>378</v>
      </c>
      <c r="E10" s="315"/>
      <c r="F10" s="321">
        <v>130000</v>
      </c>
    </row>
    <row r="11" spans="1:6" ht="18" customHeight="1">
      <c r="A11" s="142"/>
      <c r="B11" s="142"/>
      <c r="C11" s="141">
        <v>6298</v>
      </c>
      <c r="D11" s="305" t="s">
        <v>379</v>
      </c>
      <c r="E11" s="315"/>
      <c r="F11" s="321">
        <v>0</v>
      </c>
    </row>
    <row r="12" spans="1:6" ht="16.5" customHeight="1">
      <c r="A12" s="142"/>
      <c r="B12" s="142"/>
      <c r="C12" s="141">
        <v>6299</v>
      </c>
      <c r="D12" s="305" t="s">
        <v>379</v>
      </c>
      <c r="E12" s="315"/>
      <c r="F12" s="321">
        <v>0</v>
      </c>
    </row>
    <row r="13" spans="1:6" ht="27" customHeight="1">
      <c r="A13" s="142"/>
      <c r="B13" s="142"/>
      <c r="C13" s="141">
        <v>6339</v>
      </c>
      <c r="D13" s="305" t="s">
        <v>380</v>
      </c>
      <c r="E13" s="315"/>
      <c r="F13" s="321">
        <v>0</v>
      </c>
    </row>
    <row r="14" spans="1:6" s="67" customFormat="1" ht="22.5" customHeight="1">
      <c r="A14" s="140"/>
      <c r="B14" s="140" t="s">
        <v>265</v>
      </c>
      <c r="C14" s="27"/>
      <c r="D14" s="304" t="s">
        <v>266</v>
      </c>
      <c r="E14" s="314"/>
      <c r="F14" s="320">
        <f>F15</f>
        <v>0</v>
      </c>
    </row>
    <row r="15" spans="1:6" ht="12.75">
      <c r="A15" s="142"/>
      <c r="B15" s="142"/>
      <c r="C15" s="142" t="s">
        <v>381</v>
      </c>
      <c r="D15" s="305" t="s">
        <v>382</v>
      </c>
      <c r="E15" s="315"/>
      <c r="F15" s="321">
        <v>0</v>
      </c>
    </row>
    <row r="16" spans="1:6" ht="12.75">
      <c r="A16" s="142"/>
      <c r="B16" s="140" t="s">
        <v>383</v>
      </c>
      <c r="C16" s="140"/>
      <c r="D16" s="304" t="s">
        <v>271</v>
      </c>
      <c r="E16" s="314"/>
      <c r="F16" s="321">
        <f>F17</f>
        <v>3000</v>
      </c>
    </row>
    <row r="17" spans="1:6" ht="12.75">
      <c r="A17" s="142"/>
      <c r="B17" s="142"/>
      <c r="C17" s="142" t="s">
        <v>384</v>
      </c>
      <c r="D17" s="305" t="s">
        <v>385</v>
      </c>
      <c r="E17" s="315"/>
      <c r="F17" s="321">
        <v>3000</v>
      </c>
    </row>
    <row r="18" spans="1:6" ht="25.5">
      <c r="A18" s="142"/>
      <c r="B18" s="142"/>
      <c r="C18" s="142" t="s">
        <v>404</v>
      </c>
      <c r="D18" s="305" t="s">
        <v>405</v>
      </c>
      <c r="E18" s="315"/>
      <c r="F18" s="321"/>
    </row>
    <row r="19" spans="1:6" ht="12.75">
      <c r="A19" s="136" t="s">
        <v>372</v>
      </c>
      <c r="B19" s="136"/>
      <c r="C19" s="136"/>
      <c r="D19" s="303" t="s">
        <v>269</v>
      </c>
      <c r="E19" s="314"/>
      <c r="F19" s="322">
        <f>F20</f>
        <v>0</v>
      </c>
    </row>
    <row r="20" spans="1:6" ht="12.75">
      <c r="A20" s="143"/>
      <c r="B20" s="143" t="s">
        <v>270</v>
      </c>
      <c r="C20" s="143"/>
      <c r="D20" s="306" t="s">
        <v>386</v>
      </c>
      <c r="E20" s="314"/>
      <c r="F20" s="321">
        <f>F21</f>
        <v>0</v>
      </c>
    </row>
    <row r="21" spans="1:6" ht="25.5">
      <c r="A21" s="143"/>
      <c r="B21" s="143"/>
      <c r="C21" s="144" t="s">
        <v>387</v>
      </c>
      <c r="D21" s="307" t="s">
        <v>388</v>
      </c>
      <c r="E21" s="315"/>
      <c r="F21" s="321">
        <v>0</v>
      </c>
    </row>
    <row r="22" spans="1:6" ht="12.75">
      <c r="A22" s="142"/>
      <c r="B22" s="142"/>
      <c r="C22" s="142"/>
      <c r="D22" s="305"/>
      <c r="E22" s="315"/>
      <c r="F22" s="321"/>
    </row>
    <row r="23" spans="1:6" ht="12.75">
      <c r="A23" s="136" t="s">
        <v>373</v>
      </c>
      <c r="B23" s="137"/>
      <c r="C23" s="145"/>
      <c r="D23" s="303" t="s">
        <v>274</v>
      </c>
      <c r="E23" s="314"/>
      <c r="F23" s="322">
        <f>F24</f>
        <v>0</v>
      </c>
    </row>
    <row r="24" spans="1:6" ht="12.75">
      <c r="A24" s="140"/>
      <c r="B24" s="140" t="s">
        <v>275</v>
      </c>
      <c r="C24" s="146"/>
      <c r="D24" s="304" t="s">
        <v>276</v>
      </c>
      <c r="E24" s="314"/>
      <c r="F24" s="320">
        <f>F26+F25+F27</f>
        <v>0</v>
      </c>
    </row>
    <row r="25" spans="1:6" ht="12.75">
      <c r="A25" s="142"/>
      <c r="B25" s="142"/>
      <c r="C25" s="142" t="s">
        <v>389</v>
      </c>
      <c r="D25" s="305" t="s">
        <v>378</v>
      </c>
      <c r="E25" s="315"/>
      <c r="F25" s="321">
        <v>0</v>
      </c>
    </row>
    <row r="26" spans="1:6" ht="12.75">
      <c r="A26" s="142"/>
      <c r="B26" s="142"/>
      <c r="C26" s="142" t="s">
        <v>390</v>
      </c>
      <c r="D26" s="305" t="s">
        <v>378</v>
      </c>
      <c r="E26" s="315"/>
      <c r="F26" s="321">
        <v>0</v>
      </c>
    </row>
    <row r="27" spans="1:6" ht="12.75">
      <c r="A27" s="142"/>
      <c r="B27" s="142"/>
      <c r="C27" s="142" t="s">
        <v>391</v>
      </c>
      <c r="D27" s="305" t="s">
        <v>378</v>
      </c>
      <c r="E27" s="315"/>
      <c r="F27" s="321">
        <v>0</v>
      </c>
    </row>
    <row r="28" spans="1:6" ht="12.75">
      <c r="A28" s="136" t="s">
        <v>374</v>
      </c>
      <c r="B28" s="136"/>
      <c r="C28" s="136"/>
      <c r="D28" s="303" t="s">
        <v>279</v>
      </c>
      <c r="E28" s="314"/>
      <c r="F28" s="322">
        <f>F29</f>
        <v>271385</v>
      </c>
    </row>
    <row r="29" spans="1:6" ht="12.75">
      <c r="A29" s="142"/>
      <c r="B29" s="140" t="s">
        <v>280</v>
      </c>
      <c r="C29" s="140"/>
      <c r="D29" s="308" t="s">
        <v>281</v>
      </c>
      <c r="E29" s="314"/>
      <c r="F29" s="320">
        <f>SUM(F30:F35)</f>
        <v>271385</v>
      </c>
    </row>
    <row r="30" spans="1:6" ht="12.75">
      <c r="A30" s="142"/>
      <c r="B30" s="140"/>
      <c r="C30" s="142" t="s">
        <v>392</v>
      </c>
      <c r="D30" s="305" t="s">
        <v>393</v>
      </c>
      <c r="E30" s="315"/>
      <c r="F30" s="321">
        <v>100</v>
      </c>
    </row>
    <row r="31" spans="1:6" ht="25.5">
      <c r="A31" s="142"/>
      <c r="B31" s="140"/>
      <c r="C31" s="142" t="s">
        <v>394</v>
      </c>
      <c r="D31" s="305" t="s">
        <v>395</v>
      </c>
      <c r="E31" s="315"/>
      <c r="F31" s="321">
        <v>100</v>
      </c>
    </row>
    <row r="32" spans="1:6" ht="25.5">
      <c r="A32" s="142"/>
      <c r="B32" s="140"/>
      <c r="C32" s="142" t="s">
        <v>387</v>
      </c>
      <c r="D32" s="307" t="s">
        <v>388</v>
      </c>
      <c r="E32" s="315"/>
      <c r="F32" s="321">
        <v>128195</v>
      </c>
    </row>
    <row r="33" spans="1:6" ht="25.5">
      <c r="A33" s="142"/>
      <c r="B33" s="140"/>
      <c r="C33" s="142" t="s">
        <v>396</v>
      </c>
      <c r="D33" s="307" t="s">
        <v>397</v>
      </c>
      <c r="E33" s="315"/>
      <c r="F33" s="321">
        <v>800</v>
      </c>
    </row>
    <row r="34" spans="1:6" ht="12.75">
      <c r="A34" s="142"/>
      <c r="B34" s="140"/>
      <c r="C34" s="142" t="s">
        <v>398</v>
      </c>
      <c r="D34" s="305" t="s">
        <v>399</v>
      </c>
      <c r="E34" s="315"/>
      <c r="F34" s="321">
        <v>142090</v>
      </c>
    </row>
    <row r="35" spans="1:6" ht="12.75">
      <c r="A35" s="142"/>
      <c r="B35" s="140"/>
      <c r="C35" s="142" t="s">
        <v>400</v>
      </c>
      <c r="D35" s="305" t="s">
        <v>401</v>
      </c>
      <c r="E35" s="315"/>
      <c r="F35" s="321">
        <v>100</v>
      </c>
    </row>
    <row r="36" spans="1:6" ht="12.75">
      <c r="A36" s="136" t="s">
        <v>375</v>
      </c>
      <c r="B36" s="137"/>
      <c r="C36" s="137"/>
      <c r="D36" s="303" t="s">
        <v>402</v>
      </c>
      <c r="E36" s="314"/>
      <c r="F36" s="322">
        <f>F37+F39</f>
        <v>93206</v>
      </c>
    </row>
    <row r="37" spans="1:6" ht="12.75">
      <c r="A37" s="140"/>
      <c r="B37" s="140" t="s">
        <v>289</v>
      </c>
      <c r="C37" s="140"/>
      <c r="D37" s="304" t="s">
        <v>403</v>
      </c>
      <c r="E37" s="314"/>
      <c r="F37" s="320">
        <f>F38</f>
        <v>91356</v>
      </c>
    </row>
    <row r="38" spans="1:6" ht="25.5">
      <c r="A38" s="142"/>
      <c r="B38" s="142"/>
      <c r="C38" s="142" t="s">
        <v>404</v>
      </c>
      <c r="D38" s="305" t="s">
        <v>405</v>
      </c>
      <c r="E38" s="315"/>
      <c r="F38" s="321">
        <v>91356</v>
      </c>
    </row>
    <row r="39" spans="1:6" ht="12.75">
      <c r="A39" s="142"/>
      <c r="B39" s="140" t="s">
        <v>406</v>
      </c>
      <c r="C39" s="140"/>
      <c r="D39" s="304" t="s">
        <v>407</v>
      </c>
      <c r="E39" s="314"/>
      <c r="F39" s="320">
        <f>F40+F41</f>
        <v>1850</v>
      </c>
    </row>
    <row r="40" spans="1:6" ht="12.75">
      <c r="A40" s="142"/>
      <c r="B40" s="142"/>
      <c r="C40" s="142" t="s">
        <v>408</v>
      </c>
      <c r="D40" s="305" t="s">
        <v>409</v>
      </c>
      <c r="E40" s="315"/>
      <c r="F40" s="321">
        <v>100</v>
      </c>
    </row>
    <row r="41" spans="1:6" ht="25.5">
      <c r="A41" s="142"/>
      <c r="B41" s="142"/>
      <c r="C41" s="142" t="s">
        <v>410</v>
      </c>
      <c r="D41" s="305" t="s">
        <v>411</v>
      </c>
      <c r="E41" s="315"/>
      <c r="F41" s="321">
        <v>1750</v>
      </c>
    </row>
    <row r="42" spans="1:6" ht="25.5">
      <c r="A42" s="136" t="s">
        <v>412</v>
      </c>
      <c r="B42" s="137"/>
      <c r="C42" s="137"/>
      <c r="D42" s="303" t="s">
        <v>413</v>
      </c>
      <c r="E42" s="314"/>
      <c r="F42" s="322">
        <f>F43+F45</f>
        <v>1513</v>
      </c>
    </row>
    <row r="43" spans="1:6" ht="12.75">
      <c r="A43" s="140"/>
      <c r="B43" s="140" t="s">
        <v>414</v>
      </c>
      <c r="C43" s="140"/>
      <c r="D43" s="304" t="s">
        <v>415</v>
      </c>
      <c r="E43" s="314"/>
      <c r="F43" s="320">
        <f>F44</f>
        <v>1513</v>
      </c>
    </row>
    <row r="44" spans="1:6" ht="25.5">
      <c r="A44" s="142"/>
      <c r="B44" s="142"/>
      <c r="C44" s="142" t="s">
        <v>404</v>
      </c>
      <c r="D44" s="305" t="s">
        <v>405</v>
      </c>
      <c r="E44" s="315"/>
      <c r="F44" s="321">
        <v>1513</v>
      </c>
    </row>
    <row r="45" spans="1:6" ht="25.5">
      <c r="A45" s="142"/>
      <c r="B45" s="140" t="s">
        <v>416</v>
      </c>
      <c r="C45" s="140"/>
      <c r="D45" s="308" t="s">
        <v>417</v>
      </c>
      <c r="E45" s="314"/>
      <c r="F45" s="320">
        <f>F46</f>
        <v>0</v>
      </c>
    </row>
    <row r="46" spans="1:6" ht="25.5">
      <c r="A46" s="142"/>
      <c r="B46" s="142"/>
      <c r="C46" s="142" t="s">
        <v>404</v>
      </c>
      <c r="D46" s="305" t="s">
        <v>405</v>
      </c>
      <c r="E46" s="315"/>
      <c r="F46" s="321">
        <v>0</v>
      </c>
    </row>
    <row r="47" spans="1:6" ht="12.75">
      <c r="A47" s="136" t="s">
        <v>418</v>
      </c>
      <c r="B47" s="137"/>
      <c r="C47" s="137"/>
      <c r="D47" s="303" t="s">
        <v>306</v>
      </c>
      <c r="E47" s="314"/>
      <c r="F47" s="322">
        <f>F50</f>
        <v>300</v>
      </c>
    </row>
    <row r="48" spans="1:6" ht="12.75" hidden="1">
      <c r="A48" s="143"/>
      <c r="B48" s="143"/>
      <c r="C48" s="144"/>
      <c r="D48" s="306"/>
      <c r="E48" s="314"/>
      <c r="F48" s="321"/>
    </row>
    <row r="49" spans="1:6" ht="12.75" hidden="1">
      <c r="A49" s="143"/>
      <c r="B49" s="144"/>
      <c r="C49" s="144"/>
      <c r="D49" s="305"/>
      <c r="E49" s="315"/>
      <c r="F49" s="321"/>
    </row>
    <row r="50" spans="1:6" ht="12.75">
      <c r="A50" s="140"/>
      <c r="B50" s="140" t="s">
        <v>419</v>
      </c>
      <c r="C50" s="140"/>
      <c r="D50" s="304" t="s">
        <v>420</v>
      </c>
      <c r="E50" s="314"/>
      <c r="F50" s="323">
        <f>F51</f>
        <v>300</v>
      </c>
    </row>
    <row r="51" spans="1:6" ht="25.5">
      <c r="A51" s="142"/>
      <c r="B51" s="142"/>
      <c r="C51" s="142" t="s">
        <v>404</v>
      </c>
      <c r="D51" s="305" t="s">
        <v>405</v>
      </c>
      <c r="E51" s="315"/>
      <c r="F51" s="324">
        <v>300</v>
      </c>
    </row>
    <row r="52" spans="1:6" ht="25.5">
      <c r="A52" s="136" t="s">
        <v>421</v>
      </c>
      <c r="B52" s="137"/>
      <c r="C52" s="137"/>
      <c r="D52" s="303" t="s">
        <v>422</v>
      </c>
      <c r="E52" s="314"/>
      <c r="F52" s="325">
        <f>F53+F56+F69+F82+F84+F86</f>
        <v>4675916</v>
      </c>
    </row>
    <row r="53" spans="1:6" ht="12.75">
      <c r="A53" s="140"/>
      <c r="B53" s="140" t="s">
        <v>423</v>
      </c>
      <c r="C53" s="140"/>
      <c r="D53" s="304" t="s">
        <v>424</v>
      </c>
      <c r="E53" s="314"/>
      <c r="F53" s="326">
        <f>F54+F55</f>
        <v>2510</v>
      </c>
    </row>
    <row r="54" spans="1:6" ht="12.75">
      <c r="A54" s="142"/>
      <c r="B54" s="142"/>
      <c r="C54" s="142" t="s">
        <v>425</v>
      </c>
      <c r="D54" s="305" t="s">
        <v>426</v>
      </c>
      <c r="E54" s="315"/>
      <c r="F54" s="324">
        <v>2500</v>
      </c>
    </row>
    <row r="55" spans="1:6" ht="12.75">
      <c r="A55" s="142"/>
      <c r="B55" s="142"/>
      <c r="C55" s="142" t="s">
        <v>400</v>
      </c>
      <c r="D55" s="305" t="s">
        <v>401</v>
      </c>
      <c r="E55" s="315"/>
      <c r="F55" s="324">
        <v>10</v>
      </c>
    </row>
    <row r="56" spans="1:6" ht="25.5">
      <c r="A56" s="140"/>
      <c r="B56" s="140" t="s">
        <v>427</v>
      </c>
      <c r="C56" s="146"/>
      <c r="D56" s="304" t="s">
        <v>428</v>
      </c>
      <c r="E56" s="314"/>
      <c r="F56" s="326">
        <f>F57+F58+F59+F60+F64+F65+F67+F68</f>
        <v>1449819</v>
      </c>
    </row>
    <row r="57" spans="1:6" ht="12.75">
      <c r="A57" s="142"/>
      <c r="B57" s="142"/>
      <c r="C57" s="142" t="s">
        <v>429</v>
      </c>
      <c r="D57" s="305" t="s">
        <v>430</v>
      </c>
      <c r="E57" s="315"/>
      <c r="F57" s="327">
        <v>1206371</v>
      </c>
    </row>
    <row r="58" spans="1:6" ht="12.75">
      <c r="A58" s="142"/>
      <c r="B58" s="142"/>
      <c r="C58" s="142" t="s">
        <v>431</v>
      </c>
      <c r="D58" s="305" t="s">
        <v>432</v>
      </c>
      <c r="E58" s="315"/>
      <c r="F58" s="327">
        <v>94881</v>
      </c>
    </row>
    <row r="59" spans="1:6" ht="12.75">
      <c r="A59" s="142"/>
      <c r="B59" s="142"/>
      <c r="C59" s="142" t="s">
        <v>433</v>
      </c>
      <c r="D59" s="305" t="s">
        <v>434</v>
      </c>
      <c r="E59" s="315"/>
      <c r="F59" s="327">
        <v>118171</v>
      </c>
    </row>
    <row r="60" spans="1:6" ht="12.75">
      <c r="A60" s="142"/>
      <c r="B60" s="142"/>
      <c r="C60" s="142" t="s">
        <v>435</v>
      </c>
      <c r="D60" s="305" t="s">
        <v>436</v>
      </c>
      <c r="E60" s="315"/>
      <c r="F60" s="327">
        <v>17796</v>
      </c>
    </row>
    <row r="61" spans="1:6" ht="12.75" hidden="1">
      <c r="A61" s="142"/>
      <c r="B61" s="142"/>
      <c r="C61" s="142"/>
      <c r="D61" s="305"/>
      <c r="E61" s="315"/>
      <c r="F61" s="327"/>
    </row>
    <row r="62" spans="1:6" ht="12.75" hidden="1">
      <c r="A62" s="142"/>
      <c r="B62" s="142"/>
      <c r="C62" s="142"/>
      <c r="D62" s="305"/>
      <c r="E62" s="315"/>
      <c r="F62" s="327"/>
    </row>
    <row r="63" spans="1:6" ht="12.75" hidden="1">
      <c r="A63" s="142"/>
      <c r="B63" s="142"/>
      <c r="C63" s="142"/>
      <c r="D63" s="305"/>
      <c r="E63" s="315"/>
      <c r="F63" s="327"/>
    </row>
    <row r="64" spans="1:6" ht="21.75" customHeight="1">
      <c r="A64" s="142"/>
      <c r="B64" s="142"/>
      <c r="C64" s="142" t="s">
        <v>394</v>
      </c>
      <c r="D64" s="305" t="s">
        <v>441</v>
      </c>
      <c r="E64" s="315"/>
      <c r="F64" s="324">
        <v>2400</v>
      </c>
    </row>
    <row r="65" spans="1:6" ht="12.75">
      <c r="A65" s="142"/>
      <c r="B65" s="142"/>
      <c r="C65" s="142" t="s">
        <v>442</v>
      </c>
      <c r="D65" s="305" t="s">
        <v>443</v>
      </c>
      <c r="E65" s="315"/>
      <c r="F65" s="327">
        <v>10000</v>
      </c>
    </row>
    <row r="66" spans="1:6" ht="12.75" hidden="1">
      <c r="A66" s="142"/>
      <c r="B66" s="142"/>
      <c r="C66" s="142"/>
      <c r="D66" s="305"/>
      <c r="E66" s="315"/>
      <c r="F66" s="327"/>
    </row>
    <row r="67" spans="1:6" ht="12.75">
      <c r="A67" s="142"/>
      <c r="B67" s="142"/>
      <c r="C67" s="142" t="s">
        <v>384</v>
      </c>
      <c r="D67" s="305" t="s">
        <v>385</v>
      </c>
      <c r="E67" s="315"/>
      <c r="F67" s="327">
        <v>100</v>
      </c>
    </row>
    <row r="68" spans="1:6" ht="12.75">
      <c r="A68" s="142"/>
      <c r="B68" s="142"/>
      <c r="C68" s="142" t="s">
        <v>400</v>
      </c>
      <c r="D68" s="305" t="s">
        <v>401</v>
      </c>
      <c r="E68" s="315"/>
      <c r="F68" s="327">
        <v>100</v>
      </c>
    </row>
    <row r="69" spans="1:6" ht="25.5">
      <c r="A69" s="140"/>
      <c r="B69" s="140" t="s">
        <v>444</v>
      </c>
      <c r="C69" s="140"/>
      <c r="D69" s="304" t="s">
        <v>445</v>
      </c>
      <c r="E69" s="314"/>
      <c r="F69" s="320">
        <f>F70+F71+F72+F73+F74+F75+F76+F77+F78+F79++F81+F80</f>
        <v>1713648</v>
      </c>
    </row>
    <row r="70" spans="1:6" ht="12.75">
      <c r="A70" s="142"/>
      <c r="B70" s="142"/>
      <c r="C70" s="142" t="s">
        <v>429</v>
      </c>
      <c r="D70" s="305" t="s">
        <v>430</v>
      </c>
      <c r="E70" s="315"/>
      <c r="F70" s="327">
        <v>982289</v>
      </c>
    </row>
    <row r="71" spans="1:6" ht="12.75">
      <c r="A71" s="142"/>
      <c r="B71" s="142"/>
      <c r="C71" s="142" t="s">
        <v>431</v>
      </c>
      <c r="D71" s="305" t="s">
        <v>432</v>
      </c>
      <c r="E71" s="315"/>
      <c r="F71" s="327">
        <v>508078</v>
      </c>
    </row>
    <row r="72" spans="1:6" ht="12.75">
      <c r="A72" s="142"/>
      <c r="B72" s="142"/>
      <c r="C72" s="142" t="s">
        <v>433</v>
      </c>
      <c r="D72" s="305" t="s">
        <v>434</v>
      </c>
      <c r="E72" s="315"/>
      <c r="F72" s="327">
        <v>7640</v>
      </c>
    </row>
    <row r="73" spans="1:6" ht="12.75">
      <c r="A73" s="142"/>
      <c r="B73" s="142"/>
      <c r="C73" s="142" t="s">
        <v>435</v>
      </c>
      <c r="D73" s="305" t="s">
        <v>436</v>
      </c>
      <c r="E73" s="315"/>
      <c r="F73" s="327">
        <v>100987</v>
      </c>
    </row>
    <row r="74" spans="1:6" ht="12.75">
      <c r="A74" s="142"/>
      <c r="B74" s="142"/>
      <c r="C74" s="142" t="s">
        <v>437</v>
      </c>
      <c r="D74" s="305" t="s">
        <v>438</v>
      </c>
      <c r="E74" s="315"/>
      <c r="F74" s="327">
        <v>3662</v>
      </c>
    </row>
    <row r="75" spans="1:6" ht="12.75">
      <c r="A75" s="142"/>
      <c r="B75" s="142"/>
      <c r="C75" s="142" t="s">
        <v>446</v>
      </c>
      <c r="D75" s="305" t="s">
        <v>447</v>
      </c>
      <c r="E75" s="315"/>
      <c r="F75" s="327">
        <v>100</v>
      </c>
    </row>
    <row r="76" spans="1:6" ht="12.75">
      <c r="A76" s="142"/>
      <c r="B76" s="142"/>
      <c r="C76" s="142" t="s">
        <v>439</v>
      </c>
      <c r="D76" s="305" t="s">
        <v>440</v>
      </c>
      <c r="E76" s="315"/>
      <c r="F76" s="327">
        <v>46690</v>
      </c>
    </row>
    <row r="77" spans="1:6" ht="12.75">
      <c r="A77" s="142"/>
      <c r="B77" s="142"/>
      <c r="C77" s="142" t="s">
        <v>448</v>
      </c>
      <c r="D77" s="305" t="s">
        <v>449</v>
      </c>
      <c r="E77" s="315"/>
      <c r="F77" s="324">
        <v>10302</v>
      </c>
    </row>
    <row r="78" spans="1:6" ht="24.75" customHeight="1">
      <c r="A78" s="142"/>
      <c r="B78" s="142"/>
      <c r="C78" s="142" t="s">
        <v>394</v>
      </c>
      <c r="D78" s="305" t="s">
        <v>441</v>
      </c>
      <c r="E78" s="315"/>
      <c r="F78" s="324">
        <v>1000</v>
      </c>
    </row>
    <row r="79" spans="1:6" ht="12.75">
      <c r="A79" s="142"/>
      <c r="B79" s="142"/>
      <c r="C79" s="142" t="s">
        <v>442</v>
      </c>
      <c r="D79" s="305" t="s">
        <v>443</v>
      </c>
      <c r="E79" s="315"/>
      <c r="F79" s="327">
        <v>48800</v>
      </c>
    </row>
    <row r="80" spans="1:6" ht="12.75">
      <c r="A80" s="142"/>
      <c r="B80" s="142"/>
      <c r="C80" s="142" t="s">
        <v>384</v>
      </c>
      <c r="D80" s="305" t="s">
        <v>385</v>
      </c>
      <c r="E80" s="315"/>
      <c r="F80" s="327">
        <v>4000</v>
      </c>
    </row>
    <row r="81" spans="1:6" ht="12.75">
      <c r="A81" s="142"/>
      <c r="B81" s="142"/>
      <c r="C81" s="142" t="s">
        <v>400</v>
      </c>
      <c r="D81" s="305" t="s">
        <v>401</v>
      </c>
      <c r="E81" s="315"/>
      <c r="F81" s="324">
        <v>100</v>
      </c>
    </row>
    <row r="82" spans="1:6" ht="25.5">
      <c r="A82" s="140"/>
      <c r="B82" s="140" t="s">
        <v>450</v>
      </c>
      <c r="C82" s="140"/>
      <c r="D82" s="304" t="s">
        <v>451</v>
      </c>
      <c r="E82" s="314"/>
      <c r="F82" s="326">
        <f>F83</f>
        <v>53900</v>
      </c>
    </row>
    <row r="83" spans="1:6" ht="12.75">
      <c r="A83" s="142"/>
      <c r="B83" s="142"/>
      <c r="C83" s="142" t="s">
        <v>452</v>
      </c>
      <c r="D83" s="305" t="s">
        <v>453</v>
      </c>
      <c r="E83" s="315"/>
      <c r="F83" s="327">
        <v>53900</v>
      </c>
    </row>
    <row r="84" spans="1:6" ht="12.75">
      <c r="A84" s="140"/>
      <c r="B84" s="140" t="s">
        <v>454</v>
      </c>
      <c r="C84" s="140"/>
      <c r="D84" s="304" t="s">
        <v>455</v>
      </c>
      <c r="E84" s="314"/>
      <c r="F84" s="323">
        <f>F85</f>
        <v>13397</v>
      </c>
    </row>
    <row r="85" spans="1:6" ht="12.75">
      <c r="A85" s="142"/>
      <c r="B85" s="142"/>
      <c r="C85" s="142" t="s">
        <v>456</v>
      </c>
      <c r="D85" s="305" t="s">
        <v>457</v>
      </c>
      <c r="E85" s="315"/>
      <c r="F85" s="327">
        <v>13397</v>
      </c>
    </row>
    <row r="86" spans="1:6" ht="12.75">
      <c r="A86" s="140"/>
      <c r="B86" s="140" t="s">
        <v>458</v>
      </c>
      <c r="C86" s="140"/>
      <c r="D86" s="304" t="s">
        <v>459</v>
      </c>
      <c r="E86" s="314"/>
      <c r="F86" s="323">
        <f>F87+F88</f>
        <v>1442642</v>
      </c>
    </row>
    <row r="87" spans="1:6" ht="12.75">
      <c r="A87" s="142"/>
      <c r="B87" s="142"/>
      <c r="C87" s="142" t="s">
        <v>460</v>
      </c>
      <c r="D87" s="305" t="s">
        <v>461</v>
      </c>
      <c r="E87" s="315"/>
      <c r="F87" s="327">
        <v>1430007</v>
      </c>
    </row>
    <row r="88" spans="1:6" ht="12.75">
      <c r="A88" s="142"/>
      <c r="B88" s="142"/>
      <c r="C88" s="142" t="s">
        <v>462</v>
      </c>
      <c r="D88" s="305" t="s">
        <v>463</v>
      </c>
      <c r="E88" s="315"/>
      <c r="F88" s="327">
        <v>12635</v>
      </c>
    </row>
    <row r="89" spans="1:6" ht="12.75">
      <c r="A89" s="136" t="s">
        <v>464</v>
      </c>
      <c r="B89" s="137"/>
      <c r="C89" s="145"/>
      <c r="D89" s="303" t="s">
        <v>317</v>
      </c>
      <c r="E89" s="314"/>
      <c r="F89" s="328">
        <f>F90+F92+F94+F96+F98</f>
        <v>10538547</v>
      </c>
    </row>
    <row r="90" spans="1:6" ht="12.75">
      <c r="A90" s="140"/>
      <c r="B90" s="140" t="s">
        <v>465</v>
      </c>
      <c r="C90" s="146"/>
      <c r="D90" s="304" t="s">
        <v>466</v>
      </c>
      <c r="E90" s="314"/>
      <c r="F90" s="320">
        <f>F91</f>
        <v>7534601</v>
      </c>
    </row>
    <row r="91" spans="1:6" ht="12.75">
      <c r="A91" s="142"/>
      <c r="B91" s="142"/>
      <c r="C91" s="142" t="s">
        <v>467</v>
      </c>
      <c r="D91" s="305" t="s">
        <v>468</v>
      </c>
      <c r="E91" s="315"/>
      <c r="F91" s="327">
        <v>7534601</v>
      </c>
    </row>
    <row r="92" spans="1:6" ht="12.75">
      <c r="A92" s="142"/>
      <c r="B92" s="140" t="s">
        <v>469</v>
      </c>
      <c r="C92" s="140"/>
      <c r="D92" s="308" t="s">
        <v>470</v>
      </c>
      <c r="E92" s="314"/>
      <c r="F92" s="320">
        <f>F93</f>
        <v>0</v>
      </c>
    </row>
    <row r="93" spans="1:6" ht="12.75">
      <c r="A93" s="142"/>
      <c r="B93" s="142"/>
      <c r="C93" s="142" t="s">
        <v>471</v>
      </c>
      <c r="D93" s="305" t="s">
        <v>472</v>
      </c>
      <c r="E93" s="315"/>
      <c r="F93" s="327">
        <v>0</v>
      </c>
    </row>
    <row r="94" spans="1:6" ht="12.75">
      <c r="A94" s="140"/>
      <c r="B94" s="140" t="s">
        <v>473</v>
      </c>
      <c r="C94" s="140"/>
      <c r="D94" s="304" t="s">
        <v>474</v>
      </c>
      <c r="E94" s="314"/>
      <c r="F94" s="323">
        <f>F95</f>
        <v>2946438</v>
      </c>
    </row>
    <row r="95" spans="1:6" ht="12.75">
      <c r="A95" s="142"/>
      <c r="B95" s="142"/>
      <c r="C95" s="142" t="s">
        <v>467</v>
      </c>
      <c r="D95" s="305" t="s">
        <v>468</v>
      </c>
      <c r="E95" s="315"/>
      <c r="F95" s="327">
        <v>2946438</v>
      </c>
    </row>
    <row r="96" spans="1:6" ht="12.75">
      <c r="A96" s="142"/>
      <c r="B96" s="140" t="s">
        <v>475</v>
      </c>
      <c r="C96" s="140"/>
      <c r="D96" s="304" t="s">
        <v>476</v>
      </c>
      <c r="E96" s="314"/>
      <c r="F96" s="323">
        <f>F97</f>
        <v>100</v>
      </c>
    </row>
    <row r="97" spans="1:6" ht="12.75">
      <c r="A97" s="142"/>
      <c r="B97" s="142"/>
      <c r="C97" s="142" t="s">
        <v>477</v>
      </c>
      <c r="D97" s="305" t="s">
        <v>478</v>
      </c>
      <c r="E97" s="315"/>
      <c r="F97" s="327">
        <v>100</v>
      </c>
    </row>
    <row r="98" spans="1:6" ht="12.75">
      <c r="A98" s="140"/>
      <c r="B98" s="140" t="s">
        <v>479</v>
      </c>
      <c r="C98" s="140"/>
      <c r="D98" s="304" t="s">
        <v>480</v>
      </c>
      <c r="E98" s="314"/>
      <c r="F98" s="323">
        <f>F99</f>
        <v>57408</v>
      </c>
    </row>
    <row r="99" spans="1:6" ht="12.75">
      <c r="A99" s="142"/>
      <c r="B99" s="142"/>
      <c r="C99" s="142" t="s">
        <v>467</v>
      </c>
      <c r="D99" s="305" t="s">
        <v>468</v>
      </c>
      <c r="E99" s="315"/>
      <c r="F99" s="327">
        <v>57408</v>
      </c>
    </row>
    <row r="100" spans="1:6" ht="12.75">
      <c r="A100" s="136" t="s">
        <v>481</v>
      </c>
      <c r="B100" s="137"/>
      <c r="C100" s="137"/>
      <c r="D100" s="303" t="s">
        <v>320</v>
      </c>
      <c r="E100" s="314"/>
      <c r="F100" s="328">
        <f>F101+F108+F110+F114</f>
        <v>300</v>
      </c>
    </row>
    <row r="101" spans="1:6" ht="12.75">
      <c r="A101" s="140"/>
      <c r="B101" s="140" t="s">
        <v>482</v>
      </c>
      <c r="C101" s="140"/>
      <c r="D101" s="304" t="s">
        <v>321</v>
      </c>
      <c r="E101" s="314"/>
      <c r="F101" s="323">
        <f>SUM(F102:F107)</f>
        <v>200</v>
      </c>
    </row>
    <row r="102" spans="1:6" ht="12.75">
      <c r="A102" s="140"/>
      <c r="B102" s="140"/>
      <c r="C102" s="142" t="s">
        <v>483</v>
      </c>
      <c r="D102" s="309" t="s">
        <v>484</v>
      </c>
      <c r="E102" s="315"/>
      <c r="F102" s="327">
        <v>0</v>
      </c>
    </row>
    <row r="103" spans="1:6" ht="12.75">
      <c r="A103" s="140"/>
      <c r="B103" s="140"/>
      <c r="C103" s="142" t="s">
        <v>477</v>
      </c>
      <c r="D103" s="309" t="s">
        <v>478</v>
      </c>
      <c r="E103" s="315"/>
      <c r="F103" s="327">
        <v>100</v>
      </c>
    </row>
    <row r="104" spans="1:6" ht="12.75">
      <c r="A104" s="140"/>
      <c r="B104" s="140"/>
      <c r="C104" s="142" t="s">
        <v>408</v>
      </c>
      <c r="D104" s="309" t="s">
        <v>409</v>
      </c>
      <c r="E104" s="315"/>
      <c r="F104" s="327">
        <v>100</v>
      </c>
    </row>
    <row r="105" spans="1:6" ht="12.75">
      <c r="A105" s="140"/>
      <c r="B105" s="140"/>
      <c r="C105" s="142" t="s">
        <v>485</v>
      </c>
      <c r="D105" s="305" t="s">
        <v>486</v>
      </c>
      <c r="E105" s="315"/>
      <c r="F105" s="327">
        <v>0</v>
      </c>
    </row>
    <row r="106" spans="1:6" ht="12.75" hidden="1">
      <c r="A106" s="142"/>
      <c r="B106" s="142"/>
      <c r="C106" s="142"/>
      <c r="D106" s="305"/>
      <c r="E106" s="315"/>
      <c r="F106" s="327"/>
    </row>
    <row r="107" spans="1:6" ht="12.75">
      <c r="A107" s="142"/>
      <c r="B107" s="142"/>
      <c r="C107" s="141">
        <v>2700</v>
      </c>
      <c r="D107" s="305" t="s">
        <v>487</v>
      </c>
      <c r="E107" s="315"/>
      <c r="F107" s="327">
        <v>0</v>
      </c>
    </row>
    <row r="108" spans="1:6" ht="12.75" hidden="1">
      <c r="A108" s="142"/>
      <c r="B108" s="140"/>
      <c r="C108" s="141"/>
      <c r="D108" s="304"/>
      <c r="E108" s="315"/>
      <c r="F108" s="327"/>
    </row>
    <row r="109" spans="1:6" ht="12.75" hidden="1">
      <c r="A109" s="142"/>
      <c r="B109" s="142"/>
      <c r="C109" s="141"/>
      <c r="D109" s="305"/>
      <c r="E109" s="315"/>
      <c r="F109" s="327"/>
    </row>
    <row r="110" spans="1:6" ht="12.75">
      <c r="A110" s="140"/>
      <c r="B110" s="140" t="s">
        <v>488</v>
      </c>
      <c r="C110" s="27"/>
      <c r="D110" s="304" t="s">
        <v>328</v>
      </c>
      <c r="E110" s="314"/>
      <c r="F110" s="323">
        <f>F111+F112+F113</f>
        <v>100</v>
      </c>
    </row>
    <row r="111" spans="1:6" ht="12.75">
      <c r="A111" s="142"/>
      <c r="B111" s="142"/>
      <c r="C111" s="142" t="s">
        <v>408</v>
      </c>
      <c r="D111" s="309" t="s">
        <v>409</v>
      </c>
      <c r="E111" s="315"/>
      <c r="F111" s="327">
        <v>100</v>
      </c>
    </row>
    <row r="112" spans="1:6" ht="12.75">
      <c r="A112" s="142"/>
      <c r="B112" s="142"/>
      <c r="C112" s="142" t="s">
        <v>381</v>
      </c>
      <c r="D112" s="305" t="s">
        <v>487</v>
      </c>
      <c r="E112" s="315"/>
      <c r="F112" s="321">
        <v>0</v>
      </c>
    </row>
    <row r="113" spans="1:6" ht="12.75">
      <c r="A113" s="142"/>
      <c r="B113" s="142"/>
      <c r="C113" s="142" t="s">
        <v>489</v>
      </c>
      <c r="D113" s="305" t="s">
        <v>487</v>
      </c>
      <c r="E113" s="315"/>
      <c r="F113" s="321">
        <v>0</v>
      </c>
    </row>
    <row r="114" spans="1:6" ht="12.75">
      <c r="A114" s="140"/>
      <c r="B114" s="140" t="s">
        <v>490</v>
      </c>
      <c r="C114" s="140"/>
      <c r="D114" s="304" t="s">
        <v>271</v>
      </c>
      <c r="E114" s="314"/>
      <c r="F114" s="323">
        <f>F115</f>
        <v>0</v>
      </c>
    </row>
    <row r="115" spans="1:6" ht="12.75">
      <c r="A115" s="142"/>
      <c r="B115" s="142"/>
      <c r="C115" s="142" t="s">
        <v>485</v>
      </c>
      <c r="D115" s="305" t="s">
        <v>486</v>
      </c>
      <c r="E115" s="315"/>
      <c r="F115" s="327">
        <v>0</v>
      </c>
    </row>
    <row r="116" spans="1:6" ht="12.75">
      <c r="A116" s="136" t="s">
        <v>491</v>
      </c>
      <c r="B116" s="137"/>
      <c r="C116" s="138"/>
      <c r="D116" s="303" t="s">
        <v>333</v>
      </c>
      <c r="E116" s="314"/>
      <c r="F116" s="328">
        <f>F117+F121</f>
        <v>126000</v>
      </c>
    </row>
    <row r="117" spans="1:6" ht="12.75">
      <c r="A117" s="142"/>
      <c r="B117" s="140" t="s">
        <v>492</v>
      </c>
      <c r="C117" s="141"/>
      <c r="D117" s="304" t="s">
        <v>334</v>
      </c>
      <c r="E117" s="316"/>
      <c r="F117" s="327">
        <f>F118+F119+F120</f>
        <v>0</v>
      </c>
    </row>
    <row r="118" spans="1:6" ht="12.75">
      <c r="A118" s="142"/>
      <c r="B118" s="142"/>
      <c r="C118" s="141">
        <v>6298</v>
      </c>
      <c r="D118" s="305" t="s">
        <v>378</v>
      </c>
      <c r="E118" s="315"/>
      <c r="F118" s="327">
        <v>0</v>
      </c>
    </row>
    <row r="119" spans="1:6" ht="12.75">
      <c r="A119" s="142"/>
      <c r="B119" s="142"/>
      <c r="C119" s="141">
        <v>6299</v>
      </c>
      <c r="D119" s="305" t="s">
        <v>378</v>
      </c>
      <c r="E119" s="315"/>
      <c r="F119" s="327">
        <v>0</v>
      </c>
    </row>
    <row r="120" spans="1:6" ht="23.25" customHeight="1">
      <c r="A120" s="142"/>
      <c r="B120" s="142"/>
      <c r="C120" s="141">
        <v>6339</v>
      </c>
      <c r="D120" s="305" t="s">
        <v>380</v>
      </c>
      <c r="E120" s="315"/>
      <c r="F120" s="327">
        <v>0</v>
      </c>
    </row>
    <row r="121" spans="1:6" ht="12.75">
      <c r="A121" s="142"/>
      <c r="B121" s="140" t="s">
        <v>493</v>
      </c>
      <c r="C121" s="26"/>
      <c r="D121" s="304" t="s">
        <v>494</v>
      </c>
      <c r="E121" s="314"/>
      <c r="F121" s="323">
        <f>F122</f>
        <v>126000</v>
      </c>
    </row>
    <row r="122" spans="1:6" ht="12.75">
      <c r="A122" s="142"/>
      <c r="B122" s="142"/>
      <c r="C122" s="142" t="s">
        <v>495</v>
      </c>
      <c r="D122" s="305" t="s">
        <v>496</v>
      </c>
      <c r="E122" s="315"/>
      <c r="F122" s="327">
        <v>126000</v>
      </c>
    </row>
    <row r="123" spans="1:6" ht="12.75">
      <c r="A123" s="136" t="s">
        <v>497</v>
      </c>
      <c r="B123" s="137"/>
      <c r="C123" s="137"/>
      <c r="D123" s="303" t="s">
        <v>338</v>
      </c>
      <c r="E123" s="314"/>
      <c r="F123" s="328">
        <f>F124+F129+F131+F134+F138+F140+F142+F126</f>
        <v>5468520</v>
      </c>
    </row>
    <row r="124" spans="1:6" ht="12.75">
      <c r="A124" s="147"/>
      <c r="B124" s="143" t="s">
        <v>498</v>
      </c>
      <c r="C124" s="143"/>
      <c r="D124" s="306" t="s">
        <v>499</v>
      </c>
      <c r="E124" s="317"/>
      <c r="F124" s="323">
        <f>F125</f>
        <v>100</v>
      </c>
    </row>
    <row r="125" spans="1:6" ht="12.75">
      <c r="A125" s="147"/>
      <c r="B125" s="144"/>
      <c r="C125" s="144" t="s">
        <v>483</v>
      </c>
      <c r="D125" s="310" t="s">
        <v>484</v>
      </c>
      <c r="E125" s="315"/>
      <c r="F125" s="327">
        <v>100</v>
      </c>
    </row>
    <row r="126" spans="1:6" ht="23.25" customHeight="1">
      <c r="A126" s="147"/>
      <c r="B126" s="143" t="s">
        <v>500</v>
      </c>
      <c r="C126" s="143"/>
      <c r="D126" s="306" t="s">
        <v>341</v>
      </c>
      <c r="E126" s="314"/>
      <c r="F126" s="320">
        <f>SUM(F127:F128)</f>
        <v>4696300</v>
      </c>
    </row>
    <row r="127" spans="1:6" ht="25.5">
      <c r="A127" s="147"/>
      <c r="B127" s="144"/>
      <c r="C127" s="144" t="s">
        <v>404</v>
      </c>
      <c r="D127" s="305" t="s">
        <v>501</v>
      </c>
      <c r="E127" s="315"/>
      <c r="F127" s="321">
        <v>4696000</v>
      </c>
    </row>
    <row r="128" spans="1:6" ht="25.5">
      <c r="A128" s="147"/>
      <c r="B128" s="144"/>
      <c r="C128" s="144" t="s">
        <v>410</v>
      </c>
      <c r="D128" s="305" t="s">
        <v>411</v>
      </c>
      <c r="E128" s="315"/>
      <c r="F128" s="321">
        <v>300</v>
      </c>
    </row>
    <row r="129" spans="1:6" ht="23.25" customHeight="1">
      <c r="A129" s="140"/>
      <c r="B129" s="140" t="s">
        <v>502</v>
      </c>
      <c r="C129" s="140"/>
      <c r="D129" s="304" t="s">
        <v>503</v>
      </c>
      <c r="E129" s="314"/>
      <c r="F129" s="320">
        <f>F130</f>
        <v>15000</v>
      </c>
    </row>
    <row r="130" spans="1:6" ht="24" customHeight="1">
      <c r="A130" s="142"/>
      <c r="B130" s="142"/>
      <c r="C130" s="142" t="s">
        <v>404</v>
      </c>
      <c r="D130" s="305" t="s">
        <v>501</v>
      </c>
      <c r="E130" s="315"/>
      <c r="F130" s="321">
        <v>15000</v>
      </c>
    </row>
    <row r="131" spans="1:6" ht="12.75">
      <c r="A131" s="140"/>
      <c r="B131" s="140" t="s">
        <v>504</v>
      </c>
      <c r="C131" s="140"/>
      <c r="D131" s="304" t="s">
        <v>505</v>
      </c>
      <c r="E131" s="314"/>
      <c r="F131" s="320">
        <f>F132+F133</f>
        <v>575000</v>
      </c>
    </row>
    <row r="132" spans="1:6" ht="24" customHeight="1">
      <c r="A132" s="142"/>
      <c r="B132" s="142"/>
      <c r="C132" s="142" t="s">
        <v>404</v>
      </c>
      <c r="D132" s="305" t="s">
        <v>501</v>
      </c>
      <c r="E132" s="315"/>
      <c r="F132" s="321">
        <v>145000</v>
      </c>
    </row>
    <row r="133" spans="1:6" ht="12.75">
      <c r="A133" s="142"/>
      <c r="B133" s="142"/>
      <c r="C133" s="142" t="s">
        <v>485</v>
      </c>
      <c r="D133" s="305" t="s">
        <v>506</v>
      </c>
      <c r="E133" s="315"/>
      <c r="F133" s="321">
        <v>430000</v>
      </c>
    </row>
    <row r="134" spans="1:6" ht="12.75">
      <c r="A134" s="140"/>
      <c r="B134" s="140" t="s">
        <v>507</v>
      </c>
      <c r="C134" s="140"/>
      <c r="D134" s="304" t="s">
        <v>346</v>
      </c>
      <c r="E134" s="314"/>
      <c r="F134" s="323">
        <f>F135+F136+F137</f>
        <v>102020</v>
      </c>
    </row>
    <row r="135" spans="1:6" ht="12.75">
      <c r="A135" s="142"/>
      <c r="B135" s="142"/>
      <c r="C135" s="142" t="s">
        <v>477</v>
      </c>
      <c r="D135" s="305" t="s">
        <v>478</v>
      </c>
      <c r="E135" s="315"/>
      <c r="F135" s="327">
        <v>10</v>
      </c>
    </row>
    <row r="136" spans="1:6" ht="12.75">
      <c r="A136" s="142"/>
      <c r="B136" s="142"/>
      <c r="C136" s="142" t="s">
        <v>408</v>
      </c>
      <c r="D136" s="309" t="s">
        <v>409</v>
      </c>
      <c r="E136" s="315"/>
      <c r="F136" s="327">
        <v>10</v>
      </c>
    </row>
    <row r="137" spans="1:6" ht="12.75">
      <c r="A137" s="142"/>
      <c r="B137" s="142"/>
      <c r="C137" s="142" t="s">
        <v>485</v>
      </c>
      <c r="D137" s="305" t="s">
        <v>506</v>
      </c>
      <c r="E137" s="315"/>
      <c r="F137" s="321">
        <v>102000</v>
      </c>
    </row>
    <row r="138" spans="1:6" ht="12.75">
      <c r="A138" s="142"/>
      <c r="B138" s="140" t="s">
        <v>509</v>
      </c>
      <c r="C138" s="140"/>
      <c r="D138" s="304" t="s">
        <v>510</v>
      </c>
      <c r="E138" s="314"/>
      <c r="F138" s="320">
        <v>100</v>
      </c>
    </row>
    <row r="139" spans="1:6" ht="12.75">
      <c r="A139" s="142"/>
      <c r="B139" s="142"/>
      <c r="C139" s="142" t="s">
        <v>483</v>
      </c>
      <c r="D139" s="310" t="s">
        <v>484</v>
      </c>
      <c r="E139" s="315"/>
      <c r="F139" s="327">
        <v>100</v>
      </c>
    </row>
    <row r="140" spans="1:6" ht="12.75">
      <c r="A140" s="142"/>
      <c r="B140" s="140" t="s">
        <v>511</v>
      </c>
      <c r="C140" s="140"/>
      <c r="D140" s="306" t="s">
        <v>347</v>
      </c>
      <c r="E140" s="314"/>
      <c r="F140" s="323">
        <f>F141</f>
        <v>0</v>
      </c>
    </row>
    <row r="141" spans="1:6" ht="23.25" customHeight="1">
      <c r="A141" s="142"/>
      <c r="B141" s="142"/>
      <c r="C141" s="142" t="s">
        <v>404</v>
      </c>
      <c r="D141" s="305" t="s">
        <v>512</v>
      </c>
      <c r="E141" s="315"/>
      <c r="F141" s="321">
        <v>0</v>
      </c>
    </row>
    <row r="142" spans="1:6" ht="12.75">
      <c r="A142" s="140"/>
      <c r="B142" s="140" t="s">
        <v>513</v>
      </c>
      <c r="C142" s="140"/>
      <c r="D142" s="304" t="s">
        <v>271</v>
      </c>
      <c r="E142" s="314"/>
      <c r="F142" s="320">
        <f>F143</f>
        <v>80000</v>
      </c>
    </row>
    <row r="143" spans="1:6" ht="12.75">
      <c r="A143" s="142"/>
      <c r="B143" s="142"/>
      <c r="C143" s="142" t="s">
        <v>485</v>
      </c>
      <c r="D143" s="305" t="s">
        <v>486</v>
      </c>
      <c r="E143" s="315"/>
      <c r="F143" s="321">
        <v>80000</v>
      </c>
    </row>
    <row r="144" spans="1:6" ht="12.75">
      <c r="A144" s="136" t="s">
        <v>514</v>
      </c>
      <c r="B144" s="137"/>
      <c r="C144" s="137"/>
      <c r="D144" s="303" t="s">
        <v>515</v>
      </c>
      <c r="E144" s="314"/>
      <c r="F144" s="322">
        <f>F145+F147</f>
        <v>100</v>
      </c>
    </row>
    <row r="145" spans="1:6" ht="12.75">
      <c r="A145" s="142"/>
      <c r="B145" s="140" t="s">
        <v>516</v>
      </c>
      <c r="C145" s="140"/>
      <c r="D145" s="304" t="s">
        <v>517</v>
      </c>
      <c r="E145" s="314"/>
      <c r="F145" s="320">
        <f>F146</f>
        <v>100</v>
      </c>
    </row>
    <row r="146" spans="1:6" ht="12.75">
      <c r="A146" s="142"/>
      <c r="B146" s="142"/>
      <c r="C146" s="142" t="s">
        <v>483</v>
      </c>
      <c r="D146" s="310" t="s">
        <v>484</v>
      </c>
      <c r="E146" s="315"/>
      <c r="F146" s="321">
        <v>100</v>
      </c>
    </row>
    <row r="147" spans="1:6" ht="12.75">
      <c r="A147" s="142"/>
      <c r="B147" s="140" t="s">
        <v>518</v>
      </c>
      <c r="C147" s="142"/>
      <c r="D147" s="304" t="s">
        <v>350</v>
      </c>
      <c r="E147" s="314"/>
      <c r="F147" s="320">
        <f>F148</f>
        <v>0</v>
      </c>
    </row>
    <row r="148" spans="1:6" ht="12.75">
      <c r="A148" s="142"/>
      <c r="B148" s="142"/>
      <c r="C148" s="142" t="s">
        <v>485</v>
      </c>
      <c r="D148" s="305" t="s">
        <v>486</v>
      </c>
      <c r="E148" s="315"/>
      <c r="F148" s="321">
        <v>0</v>
      </c>
    </row>
    <row r="149" spans="1:6" ht="12.75">
      <c r="A149" s="136" t="s">
        <v>519</v>
      </c>
      <c r="B149" s="137"/>
      <c r="C149" s="137"/>
      <c r="D149" s="303" t="s">
        <v>354</v>
      </c>
      <c r="E149" s="314"/>
      <c r="F149" s="322">
        <f>F150</f>
        <v>20300</v>
      </c>
    </row>
    <row r="150" spans="1:6" ht="12.75">
      <c r="A150" s="140"/>
      <c r="B150" s="140" t="s">
        <v>520</v>
      </c>
      <c r="C150" s="140"/>
      <c r="D150" s="304" t="s">
        <v>355</v>
      </c>
      <c r="E150" s="314"/>
      <c r="F150" s="321">
        <f>F151</f>
        <v>20300</v>
      </c>
    </row>
    <row r="151" spans="1:6" ht="12.75">
      <c r="A151" s="142"/>
      <c r="B151" s="142"/>
      <c r="C151" s="142" t="s">
        <v>508</v>
      </c>
      <c r="D151" s="305" t="s">
        <v>521</v>
      </c>
      <c r="E151" s="315"/>
      <c r="F151" s="321">
        <v>20300</v>
      </c>
    </row>
    <row r="152" spans="1:6" ht="12.75">
      <c r="A152" s="148" t="s">
        <v>522</v>
      </c>
      <c r="B152" s="136"/>
      <c r="C152" s="136"/>
      <c r="D152" s="303" t="s">
        <v>523</v>
      </c>
      <c r="E152" s="314"/>
      <c r="F152" s="322">
        <f>F153+F158</f>
        <v>0</v>
      </c>
    </row>
    <row r="153" spans="1:6" ht="12.75">
      <c r="A153" s="149"/>
      <c r="B153" s="143" t="s">
        <v>524</v>
      </c>
      <c r="C153" s="143"/>
      <c r="D153" s="306" t="s">
        <v>361</v>
      </c>
      <c r="E153" s="314"/>
      <c r="F153" s="321">
        <f>SUM(F154:F157)</f>
        <v>0</v>
      </c>
    </row>
    <row r="154" spans="1:6" ht="12.75">
      <c r="A154" s="149"/>
      <c r="B154" s="143"/>
      <c r="C154" s="144" t="s">
        <v>525</v>
      </c>
      <c r="D154" s="305" t="s">
        <v>486</v>
      </c>
      <c r="E154" s="315"/>
      <c r="F154" s="321">
        <v>0</v>
      </c>
    </row>
    <row r="155" spans="1:6" ht="12.75">
      <c r="A155" s="149"/>
      <c r="B155" s="144"/>
      <c r="C155" s="144" t="s">
        <v>390</v>
      </c>
      <c r="D155" s="305" t="s">
        <v>378</v>
      </c>
      <c r="E155" s="315"/>
      <c r="F155" s="321">
        <v>0</v>
      </c>
    </row>
    <row r="156" spans="1:6" ht="12.75" hidden="1">
      <c r="A156" s="149"/>
      <c r="B156" s="144"/>
      <c r="C156" s="144"/>
      <c r="D156" s="305"/>
      <c r="E156" s="315"/>
      <c r="F156" s="321"/>
    </row>
    <row r="157" spans="1:6" ht="24" customHeight="1">
      <c r="A157" s="149"/>
      <c r="B157" s="144"/>
      <c r="C157" s="144" t="s">
        <v>526</v>
      </c>
      <c r="D157" s="305" t="s">
        <v>380</v>
      </c>
      <c r="E157" s="315"/>
      <c r="F157" s="321">
        <v>0</v>
      </c>
    </row>
    <row r="158" spans="1:6" ht="12.75">
      <c r="A158" s="149"/>
      <c r="B158" s="143" t="s">
        <v>527</v>
      </c>
      <c r="C158" s="143"/>
      <c r="D158" s="304" t="s">
        <v>363</v>
      </c>
      <c r="E158" s="314"/>
      <c r="F158" s="320">
        <f>F159</f>
        <v>0</v>
      </c>
    </row>
    <row r="159" spans="1:6" ht="24.75" customHeight="1">
      <c r="A159" s="147"/>
      <c r="B159" s="144"/>
      <c r="C159" s="144" t="s">
        <v>528</v>
      </c>
      <c r="D159" s="305" t="s">
        <v>529</v>
      </c>
      <c r="E159" s="315"/>
      <c r="F159" s="321">
        <v>0</v>
      </c>
    </row>
    <row r="160" spans="1:6" ht="12.75">
      <c r="A160" s="378" t="s">
        <v>530</v>
      </c>
      <c r="B160" s="378"/>
      <c r="C160" s="378"/>
      <c r="D160" s="378"/>
      <c r="E160" s="314"/>
      <c r="F160" s="322">
        <f>F7+F19+F28+F36+F42+F52+F89+F100+F116+F123+F144+F149+F152+F23+F47</f>
        <v>21329087</v>
      </c>
    </row>
    <row r="161" spans="1:6" ht="12.75">
      <c r="A161" s="151"/>
      <c r="B161" s="151"/>
      <c r="C161" s="151"/>
      <c r="D161" s="152"/>
      <c r="E161" s="153"/>
      <c r="F161" s="329"/>
    </row>
    <row r="162" spans="1:6" ht="12.75">
      <c r="A162" s="150"/>
      <c r="B162" s="150"/>
      <c r="C162" s="155"/>
      <c r="D162" s="154"/>
      <c r="E162" s="154"/>
      <c r="F162" s="329"/>
    </row>
    <row r="163" spans="1:6" ht="12.75">
      <c r="A163" s="154"/>
      <c r="B163" s="154"/>
      <c r="C163" s="154"/>
      <c r="D163" s="154"/>
      <c r="E163" s="154"/>
      <c r="F163" s="329"/>
    </row>
    <row r="164" spans="1:6" ht="12.75">
      <c r="A164" s="154"/>
      <c r="B164" s="154"/>
      <c r="C164" s="154"/>
      <c r="D164" s="154"/>
      <c r="E164" s="154"/>
      <c r="F164" s="329"/>
    </row>
    <row r="165" spans="1:6" ht="12.75">
      <c r="A165" s="154"/>
      <c r="B165" s="154"/>
      <c r="C165" s="154"/>
      <c r="D165" s="154"/>
      <c r="E165" s="154"/>
      <c r="F165" s="329"/>
    </row>
    <row r="166" spans="1:6" ht="12.75">
      <c r="A166" s="154"/>
      <c r="B166" s="154"/>
      <c r="C166" s="154"/>
      <c r="D166" s="154"/>
      <c r="E166" s="154"/>
      <c r="F166" s="329"/>
    </row>
    <row r="167" spans="1:6" ht="12.75">
      <c r="A167" s="154"/>
      <c r="B167" s="154"/>
      <c r="C167" s="154"/>
      <c r="D167" s="154"/>
      <c r="E167" s="154"/>
      <c r="F167" s="329"/>
    </row>
    <row r="168" spans="1:6" ht="12.75">
      <c r="A168" s="154"/>
      <c r="B168" s="154"/>
      <c r="C168" s="154"/>
      <c r="D168" s="154"/>
      <c r="E168" s="154"/>
      <c r="F168" s="329"/>
    </row>
    <row r="169" spans="1:6" ht="12.75">
      <c r="A169" s="154"/>
      <c r="B169" s="154"/>
      <c r="C169" s="154"/>
      <c r="D169" s="154"/>
      <c r="E169" s="154"/>
      <c r="F169" s="329"/>
    </row>
    <row r="170" spans="1:6" ht="12.75">
      <c r="A170" s="154"/>
      <c r="B170" s="154"/>
      <c r="C170" s="154"/>
      <c r="D170" s="154"/>
      <c r="E170" s="154"/>
      <c r="F170" s="329"/>
    </row>
    <row r="171" spans="1:6" ht="12.75">
      <c r="A171" s="154"/>
      <c r="B171" s="154"/>
      <c r="C171" s="154"/>
      <c r="D171" s="154"/>
      <c r="E171" s="154"/>
      <c r="F171" s="329"/>
    </row>
    <row r="172" spans="1:6" ht="12.75">
      <c r="A172" s="154"/>
      <c r="B172" s="154"/>
      <c r="C172" s="154"/>
      <c r="D172" s="154"/>
      <c r="E172" s="154"/>
      <c r="F172" s="329"/>
    </row>
    <row r="173" spans="1:6" ht="12.75">
      <c r="A173" s="154"/>
      <c r="B173" s="154"/>
      <c r="C173" s="154"/>
      <c r="D173" s="154"/>
      <c r="E173" s="154"/>
      <c r="F173" s="329"/>
    </row>
    <row r="174" spans="1:6" ht="12.75">
      <c r="A174" s="154"/>
      <c r="B174" s="154"/>
      <c r="C174" s="154"/>
      <c r="D174" s="154"/>
      <c r="E174" s="154"/>
      <c r="F174" s="329"/>
    </row>
    <row r="175" spans="1:6" ht="12.75">
      <c r="A175" s="154"/>
      <c r="B175" s="154"/>
      <c r="C175" s="154"/>
      <c r="D175" s="154"/>
      <c r="E175" s="154"/>
      <c r="F175" s="329"/>
    </row>
    <row r="176" spans="1:6" ht="12.75">
      <c r="A176" s="154"/>
      <c r="B176" s="154"/>
      <c r="C176" s="154"/>
      <c r="D176" s="154"/>
      <c r="E176" s="154"/>
      <c r="F176" s="329"/>
    </row>
    <row r="177" spans="1:6" ht="12.75">
      <c r="A177" s="154"/>
      <c r="B177" s="154"/>
      <c r="C177" s="154"/>
      <c r="D177" s="154"/>
      <c r="E177" s="154"/>
      <c r="F177" s="329"/>
    </row>
    <row r="178" spans="1:6" ht="12.75">
      <c r="A178" s="154"/>
      <c r="B178" s="154"/>
      <c r="C178" s="154"/>
      <c r="D178" s="154"/>
      <c r="E178" s="154"/>
      <c r="F178" s="329"/>
    </row>
    <row r="179" spans="1:6" ht="12.75">
      <c r="A179" s="154"/>
      <c r="B179" s="154"/>
      <c r="C179" s="154"/>
      <c r="D179" s="154"/>
      <c r="E179" s="154"/>
      <c r="F179" s="329"/>
    </row>
    <row r="180" spans="1:6" ht="12.75">
      <c r="A180" s="154"/>
      <c r="B180" s="154"/>
      <c r="C180" s="154"/>
      <c r="D180" s="154"/>
      <c r="E180" s="154"/>
      <c r="F180" s="329"/>
    </row>
    <row r="181" spans="1:6" ht="12.75">
      <c r="A181" s="154"/>
      <c r="B181" s="154"/>
      <c r="C181" s="154"/>
      <c r="D181" s="154"/>
      <c r="E181" s="154"/>
      <c r="F181" s="329"/>
    </row>
    <row r="182" spans="1:6" ht="12.75">
      <c r="A182" s="154"/>
      <c r="B182" s="154"/>
      <c r="C182" s="154"/>
      <c r="D182" s="154"/>
      <c r="E182" s="154"/>
      <c r="F182" s="329"/>
    </row>
    <row r="183" spans="1:6" ht="12.75">
      <c r="A183" s="154"/>
      <c r="B183" s="154"/>
      <c r="C183" s="154"/>
      <c r="D183" s="154"/>
      <c r="E183" s="154"/>
      <c r="F183" s="329"/>
    </row>
    <row r="184" spans="1:6" ht="12.75">
      <c r="A184" s="154"/>
      <c r="B184" s="154"/>
      <c r="C184" s="154"/>
      <c r="D184" s="154"/>
      <c r="E184" s="154"/>
      <c r="F184" s="329"/>
    </row>
    <row r="185" spans="1:6" ht="12.75">
      <c r="A185" s="154"/>
      <c r="B185" s="154"/>
      <c r="C185" s="154"/>
      <c r="D185" s="154"/>
      <c r="E185" s="154"/>
      <c r="F185" s="329"/>
    </row>
    <row r="186" spans="1:6" ht="12.75">
      <c r="A186" s="154"/>
      <c r="B186" s="154"/>
      <c r="C186" s="154"/>
      <c r="D186" s="154"/>
      <c r="E186" s="154"/>
      <c r="F186" s="329"/>
    </row>
    <row r="187" spans="1:6" ht="12.75">
      <c r="A187" s="154"/>
      <c r="B187" s="154"/>
      <c r="C187" s="154"/>
      <c r="D187" s="154"/>
      <c r="E187" s="154"/>
      <c r="F187" s="329"/>
    </row>
    <row r="188" spans="1:6" ht="12.75">
      <c r="A188" s="154"/>
      <c r="B188" s="154"/>
      <c r="C188" s="154"/>
      <c r="D188" s="154"/>
      <c r="E188" s="154"/>
      <c r="F188" s="329"/>
    </row>
    <row r="189" spans="1:6" ht="12.75">
      <c r="A189" s="154"/>
      <c r="B189" s="154"/>
      <c r="C189" s="154"/>
      <c r="D189" s="154"/>
      <c r="E189" s="154"/>
      <c r="F189" s="329"/>
    </row>
    <row r="190" spans="1:6" ht="12.75">
      <c r="A190" s="154"/>
      <c r="B190" s="154"/>
      <c r="C190" s="154"/>
      <c r="D190" s="154"/>
      <c r="E190" s="154"/>
      <c r="F190" s="329"/>
    </row>
    <row r="191" spans="1:6" ht="12.75">
      <c r="A191" s="154"/>
      <c r="B191" s="154"/>
      <c r="C191" s="154"/>
      <c r="D191" s="154"/>
      <c r="E191" s="154"/>
      <c r="F191" s="329"/>
    </row>
    <row r="192" spans="1:6" ht="12.75">
      <c r="A192" s="154"/>
      <c r="B192" s="154"/>
      <c r="C192" s="154"/>
      <c r="D192" s="154"/>
      <c r="E192" s="154"/>
      <c r="F192" s="329"/>
    </row>
    <row r="193" spans="1:6" ht="12.75">
      <c r="A193" s="154"/>
      <c r="B193" s="154"/>
      <c r="C193" s="154"/>
      <c r="D193" s="154"/>
      <c r="E193" s="154"/>
      <c r="F193" s="329"/>
    </row>
    <row r="194" spans="1:6" ht="12.75">
      <c r="A194" s="154"/>
      <c r="B194" s="154"/>
      <c r="C194" s="154"/>
      <c r="D194" s="154"/>
      <c r="E194" s="154"/>
      <c r="F194" s="329"/>
    </row>
    <row r="195" spans="1:6" ht="12.75">
      <c r="A195" s="154"/>
      <c r="B195" s="154"/>
      <c r="C195" s="154"/>
      <c r="D195" s="154"/>
      <c r="E195" s="154"/>
      <c r="F195" s="329"/>
    </row>
    <row r="196" spans="1:6" ht="12.75">
      <c r="A196" s="154"/>
      <c r="B196" s="154"/>
      <c r="C196" s="154"/>
      <c r="D196" s="154"/>
      <c r="E196" s="154"/>
      <c r="F196" s="329"/>
    </row>
    <row r="197" spans="1:6" ht="12.75">
      <c r="A197" s="154"/>
      <c r="B197" s="154"/>
      <c r="C197" s="154"/>
      <c r="D197" s="154"/>
      <c r="E197" s="154"/>
      <c r="F197" s="329"/>
    </row>
    <row r="198" spans="1:6" ht="12.75">
      <c r="A198" s="154"/>
      <c r="B198" s="154"/>
      <c r="C198" s="154"/>
      <c r="D198" s="154"/>
      <c r="E198" s="154"/>
      <c r="F198" s="329"/>
    </row>
    <row r="199" spans="1:6" ht="12.75">
      <c r="A199" s="154"/>
      <c r="B199" s="154"/>
      <c r="C199" s="154"/>
      <c r="D199" s="154"/>
      <c r="E199" s="154"/>
      <c r="F199" s="329"/>
    </row>
    <row r="200" spans="1:6" ht="12.75">
      <c r="A200" s="154"/>
      <c r="B200" s="154"/>
      <c r="C200" s="154"/>
      <c r="D200" s="154"/>
      <c r="E200" s="154"/>
      <c r="F200" s="329"/>
    </row>
    <row r="201" spans="1:6" ht="12.75">
      <c r="A201" s="154"/>
      <c r="B201" s="154"/>
      <c r="C201" s="154"/>
      <c r="D201" s="154"/>
      <c r="E201" s="154"/>
      <c r="F201" s="329"/>
    </row>
    <row r="202" spans="1:6" ht="12.75">
      <c r="A202" s="154"/>
      <c r="B202" s="154"/>
      <c r="C202" s="154"/>
      <c r="D202" s="154"/>
      <c r="E202" s="154"/>
      <c r="F202" s="329"/>
    </row>
    <row r="203" spans="1:6" ht="12.75">
      <c r="A203" s="154"/>
      <c r="B203" s="154"/>
      <c r="C203" s="154"/>
      <c r="D203" s="154"/>
      <c r="E203" s="154"/>
      <c r="F203" s="329"/>
    </row>
    <row r="204" spans="1:6" ht="12.75">
      <c r="A204" s="154"/>
      <c r="B204" s="154"/>
      <c r="C204" s="154"/>
      <c r="D204" s="154"/>
      <c r="E204" s="154"/>
      <c r="F204" s="329"/>
    </row>
    <row r="205" ht="12.75">
      <c r="F205" s="329"/>
    </row>
    <row r="206" ht="12.75">
      <c r="F206" s="329"/>
    </row>
    <row r="207" ht="12.75">
      <c r="F207" s="329"/>
    </row>
    <row r="208" ht="12.75">
      <c r="F208" s="329"/>
    </row>
    <row r="209" ht="12.75">
      <c r="F209" s="329"/>
    </row>
    <row r="210" ht="12.75">
      <c r="F210" s="329"/>
    </row>
    <row r="211" ht="12.75">
      <c r="F211" s="329"/>
    </row>
    <row r="212" ht="12.75">
      <c r="F212" s="329"/>
    </row>
    <row r="213" ht="12.75">
      <c r="F213" s="329"/>
    </row>
    <row r="214" ht="12.75">
      <c r="F214" s="329"/>
    </row>
    <row r="215" ht="12.75">
      <c r="F215" s="329"/>
    </row>
    <row r="216" ht="12.75">
      <c r="F216" s="329"/>
    </row>
    <row r="217" spans="5:6" ht="12.75">
      <c r="E217" s="154"/>
      <c r="F217" s="329"/>
    </row>
  </sheetData>
  <mergeCells count="8">
    <mergeCell ref="A160:D160"/>
    <mergeCell ref="A1:F1"/>
    <mergeCell ref="A4:A5"/>
    <mergeCell ref="B4:B5"/>
    <mergeCell ref="C4:C5"/>
    <mergeCell ref="D4:D5"/>
    <mergeCell ref="F4:F5"/>
    <mergeCell ref="E4:E5"/>
  </mergeCells>
  <printOptions horizontalCentered="1"/>
  <pageMargins left="0.57" right="0.54" top="1.03" bottom="0.74" header="0.5118110236220472" footer="0.46"/>
  <pageSetup horizontalDpi="300" verticalDpi="300" orientation="landscape" paperSize="9" scale="94" r:id="rId1"/>
  <headerFooter alignWithMargins="0">
    <oddHeader>&amp;R&amp;9Załącznik nr 1
do uchwały Rady Gminy nr III/18/06 
z dnia   28 grudnia 2006</oddHeader>
    <oddFooter>&amp;CStrona &amp;P z &amp;N</oddFooter>
  </headerFooter>
  <rowBreaks count="1" manualBreakCount="1">
    <brk id="1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4">
      <selection activeCell="J11" sqref="J11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179" customWidth="1"/>
    <col min="4" max="5" width="10.75390625" style="179" customWidth="1"/>
    <col min="6" max="7" width="12.75390625" style="179" customWidth="1"/>
    <col min="8" max="8" width="10.75390625" style="179" customWidth="1"/>
    <col min="9" max="9" width="10.625" style="179" bestFit="1" customWidth="1"/>
    <col min="10" max="10" width="15.625" style="179" bestFit="1" customWidth="1"/>
    <col min="11" max="11" width="17.75390625" style="179" customWidth="1"/>
  </cols>
  <sheetData>
    <row r="1" spans="1:11" ht="16.5">
      <c r="A1" s="414" t="s">
        <v>73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1" ht="16.5">
      <c r="A2" s="414" t="s">
        <v>195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0" ht="13.5" customHeight="1">
      <c r="A3" s="6"/>
      <c r="B3" s="6"/>
      <c r="C3" s="178"/>
      <c r="D3" s="178"/>
      <c r="E3" s="178"/>
      <c r="F3" s="178"/>
      <c r="G3" s="178"/>
      <c r="H3" s="178"/>
      <c r="I3" s="178"/>
      <c r="J3" s="178"/>
    </row>
    <row r="4" spans="1:11" ht="12.75">
      <c r="A4" s="2"/>
      <c r="B4" s="2"/>
      <c r="C4" s="180"/>
      <c r="D4" s="180"/>
      <c r="E4" s="180"/>
      <c r="F4" s="180"/>
      <c r="G4" s="180"/>
      <c r="H4" s="180"/>
      <c r="I4" s="180"/>
      <c r="J4" s="181"/>
      <c r="K4" s="182" t="s">
        <v>48</v>
      </c>
    </row>
    <row r="5" spans="1:11" ht="15" customHeight="1">
      <c r="A5" s="389" t="s">
        <v>74</v>
      </c>
      <c r="B5" s="389" t="s">
        <v>0</v>
      </c>
      <c r="C5" s="398" t="s">
        <v>198</v>
      </c>
      <c r="D5" s="412" t="s">
        <v>102</v>
      </c>
      <c r="E5" s="415"/>
      <c r="F5" s="415"/>
      <c r="G5" s="413"/>
      <c r="H5" s="398" t="s">
        <v>9</v>
      </c>
      <c r="I5" s="398"/>
      <c r="J5" s="398" t="s">
        <v>202</v>
      </c>
      <c r="K5" s="398" t="s">
        <v>203</v>
      </c>
    </row>
    <row r="6" spans="1:11" ht="15" customHeight="1">
      <c r="A6" s="389"/>
      <c r="B6" s="389"/>
      <c r="C6" s="398"/>
      <c r="D6" s="398" t="s">
        <v>7</v>
      </c>
      <c r="E6" s="412" t="s">
        <v>6</v>
      </c>
      <c r="F6" s="415"/>
      <c r="G6" s="413"/>
      <c r="H6" s="398" t="s">
        <v>7</v>
      </c>
      <c r="I6" s="398" t="s">
        <v>78</v>
      </c>
      <c r="J6" s="398"/>
      <c r="K6" s="398"/>
    </row>
    <row r="7" spans="1:11" ht="15" customHeight="1">
      <c r="A7" s="389"/>
      <c r="B7" s="389"/>
      <c r="C7" s="398"/>
      <c r="D7" s="398"/>
      <c r="E7" s="416" t="s">
        <v>201</v>
      </c>
      <c r="F7" s="412" t="s">
        <v>6</v>
      </c>
      <c r="G7" s="413"/>
      <c r="H7" s="398"/>
      <c r="I7" s="398"/>
      <c r="J7" s="398"/>
      <c r="K7" s="398"/>
    </row>
    <row r="8" spans="1:11" ht="15" customHeight="1">
      <c r="A8" s="389"/>
      <c r="B8" s="389"/>
      <c r="C8" s="398"/>
      <c r="D8" s="398"/>
      <c r="E8" s="417"/>
      <c r="F8" s="183" t="s">
        <v>200</v>
      </c>
      <c r="G8" s="183" t="s">
        <v>199</v>
      </c>
      <c r="H8" s="398"/>
      <c r="I8" s="398"/>
      <c r="J8" s="398"/>
      <c r="K8" s="398"/>
    </row>
    <row r="9" spans="1:11" ht="7.5" customHeight="1">
      <c r="A9" s="18">
        <v>1</v>
      </c>
      <c r="B9" s="18">
        <v>2</v>
      </c>
      <c r="C9" s="184">
        <v>3</v>
      </c>
      <c r="D9" s="184">
        <v>4</v>
      </c>
      <c r="E9" s="184">
        <v>5</v>
      </c>
      <c r="F9" s="184">
        <v>6</v>
      </c>
      <c r="G9" s="184">
        <v>7</v>
      </c>
      <c r="H9" s="184">
        <v>8</v>
      </c>
      <c r="I9" s="184">
        <v>9</v>
      </c>
      <c r="J9" s="184">
        <v>10</v>
      </c>
      <c r="K9" s="184">
        <v>11</v>
      </c>
    </row>
    <row r="10" spans="1:11" ht="17.25" customHeight="1">
      <c r="A10" s="35" t="s">
        <v>11</v>
      </c>
      <c r="B10" s="21" t="s">
        <v>12</v>
      </c>
      <c r="C10" s="185">
        <f>SUM(C12:C15)</f>
        <v>151000</v>
      </c>
      <c r="D10" s="185">
        <f aca="true" t="shared" si="0" ref="D10:I10">SUM(D12:D15)</f>
        <v>2051077</v>
      </c>
      <c r="E10" s="185">
        <f t="shared" si="0"/>
        <v>0</v>
      </c>
      <c r="F10" s="185">
        <f t="shared" si="0"/>
        <v>0</v>
      </c>
      <c r="G10" s="185">
        <f t="shared" si="0"/>
        <v>0</v>
      </c>
      <c r="H10" s="185">
        <f t="shared" si="0"/>
        <v>2051077</v>
      </c>
      <c r="I10" s="185">
        <f t="shared" si="0"/>
        <v>0</v>
      </c>
      <c r="J10" s="185">
        <f>SUM(J12:J15)</f>
        <v>151000</v>
      </c>
      <c r="K10" s="186" t="s">
        <v>56</v>
      </c>
    </row>
    <row r="11" spans="1:11" ht="18" customHeight="1">
      <c r="A11" s="36"/>
      <c r="B11" s="37" t="s">
        <v>113</v>
      </c>
      <c r="C11" s="187"/>
      <c r="D11" s="187"/>
      <c r="E11" s="187"/>
      <c r="F11" s="187"/>
      <c r="G11" s="187"/>
      <c r="H11" s="187"/>
      <c r="I11" s="187"/>
      <c r="J11" s="187"/>
      <c r="K11" s="188"/>
    </row>
    <row r="12" spans="1:11" ht="17.25" customHeight="1">
      <c r="A12" s="36"/>
      <c r="B12" s="38" t="s">
        <v>561</v>
      </c>
      <c r="C12" s="187">
        <v>151000</v>
      </c>
      <c r="D12" s="187">
        <v>2051077</v>
      </c>
      <c r="E12" s="187">
        <v>0</v>
      </c>
      <c r="F12" s="187">
        <v>0</v>
      </c>
      <c r="G12" s="187">
        <v>0</v>
      </c>
      <c r="H12" s="187">
        <v>2051077</v>
      </c>
      <c r="I12" s="187">
        <v>0</v>
      </c>
      <c r="J12" s="187">
        <v>151000</v>
      </c>
      <c r="K12" s="188" t="s">
        <v>56</v>
      </c>
    </row>
    <row r="13" spans="1:11" ht="18.75" customHeight="1">
      <c r="A13" s="36"/>
      <c r="B13" s="38" t="s">
        <v>14</v>
      </c>
      <c r="C13" s="187"/>
      <c r="D13" s="187"/>
      <c r="E13" s="187"/>
      <c r="F13" s="187"/>
      <c r="G13" s="187"/>
      <c r="H13" s="187"/>
      <c r="I13" s="187"/>
      <c r="J13" s="187"/>
      <c r="K13" s="188" t="s">
        <v>56</v>
      </c>
    </row>
    <row r="14" spans="1:11" ht="19.5" customHeight="1">
      <c r="A14" s="36"/>
      <c r="B14" s="38" t="s">
        <v>15</v>
      </c>
      <c r="C14" s="187"/>
      <c r="D14" s="187"/>
      <c r="E14" s="187"/>
      <c r="F14" s="187"/>
      <c r="G14" s="187"/>
      <c r="H14" s="187"/>
      <c r="I14" s="187"/>
      <c r="J14" s="187"/>
      <c r="K14" s="188" t="s">
        <v>56</v>
      </c>
    </row>
    <row r="15" spans="1:11" ht="19.5" customHeight="1">
      <c r="A15" s="39"/>
      <c r="B15" s="40" t="s">
        <v>1</v>
      </c>
      <c r="C15" s="189"/>
      <c r="D15" s="189"/>
      <c r="E15" s="189"/>
      <c r="F15" s="189"/>
      <c r="G15" s="189"/>
      <c r="H15" s="189"/>
      <c r="I15" s="189"/>
      <c r="J15" s="189"/>
      <c r="K15" s="190" t="s">
        <v>56</v>
      </c>
    </row>
    <row r="16" spans="1:11" ht="18.75" customHeight="1">
      <c r="A16" s="35" t="s">
        <v>17</v>
      </c>
      <c r="B16" s="21" t="s">
        <v>16</v>
      </c>
      <c r="C16" s="185"/>
      <c r="D16" s="185"/>
      <c r="E16" s="186"/>
      <c r="F16" s="186"/>
      <c r="G16" s="185"/>
      <c r="H16" s="185"/>
      <c r="I16" s="185"/>
      <c r="J16" s="185"/>
      <c r="K16" s="186" t="s">
        <v>56</v>
      </c>
    </row>
    <row r="17" spans="1:11" ht="19.5" customHeight="1">
      <c r="A17" s="36"/>
      <c r="B17" s="37" t="s">
        <v>113</v>
      </c>
      <c r="C17" s="187"/>
      <c r="D17" s="187"/>
      <c r="E17" s="188"/>
      <c r="F17" s="188"/>
      <c r="G17" s="187"/>
      <c r="H17" s="187"/>
      <c r="I17" s="187"/>
      <c r="J17" s="187"/>
      <c r="K17" s="188"/>
    </row>
    <row r="18" spans="1:11" ht="18.75" customHeight="1">
      <c r="A18" s="36"/>
      <c r="B18" s="38" t="s">
        <v>13</v>
      </c>
      <c r="C18" s="187"/>
      <c r="D18" s="187"/>
      <c r="E18" s="188"/>
      <c r="F18" s="188"/>
      <c r="G18" s="187"/>
      <c r="H18" s="187"/>
      <c r="I18" s="187"/>
      <c r="J18" s="187"/>
      <c r="K18" s="188" t="s">
        <v>56</v>
      </c>
    </row>
    <row r="19" spans="1:11" ht="18" customHeight="1">
      <c r="A19" s="36"/>
      <c r="B19" s="38" t="s">
        <v>14</v>
      </c>
      <c r="C19" s="187"/>
      <c r="D19" s="187"/>
      <c r="E19" s="188"/>
      <c r="F19" s="188"/>
      <c r="G19" s="187"/>
      <c r="H19" s="187"/>
      <c r="I19" s="187"/>
      <c r="J19" s="187"/>
      <c r="K19" s="188" t="s">
        <v>56</v>
      </c>
    </row>
    <row r="20" spans="1:11" ht="18.75" customHeight="1">
      <c r="A20" s="36"/>
      <c r="B20" s="38" t="s">
        <v>15</v>
      </c>
      <c r="C20" s="187"/>
      <c r="D20" s="187"/>
      <c r="E20" s="188"/>
      <c r="F20" s="188"/>
      <c r="G20" s="187"/>
      <c r="H20" s="187"/>
      <c r="I20" s="187"/>
      <c r="J20" s="187"/>
      <c r="K20" s="188" t="s">
        <v>56</v>
      </c>
    </row>
    <row r="21" spans="1:11" ht="18.75" customHeight="1">
      <c r="A21" s="39"/>
      <c r="B21" s="40" t="s">
        <v>1</v>
      </c>
      <c r="C21" s="189"/>
      <c r="D21" s="189"/>
      <c r="E21" s="190"/>
      <c r="F21" s="190"/>
      <c r="G21" s="189"/>
      <c r="H21" s="189"/>
      <c r="I21" s="189"/>
      <c r="J21" s="189"/>
      <c r="K21" s="190" t="s">
        <v>56</v>
      </c>
    </row>
    <row r="22" spans="1:11" ht="27.75" customHeight="1">
      <c r="A22" s="35" t="s">
        <v>18</v>
      </c>
      <c r="B22" s="76" t="s">
        <v>196</v>
      </c>
      <c r="C22" s="185">
        <f>SUM(C24:C27)</f>
        <v>0</v>
      </c>
      <c r="D22" s="185">
        <f>SUM(D24:D27)</f>
        <v>287000</v>
      </c>
      <c r="E22" s="185">
        <f>SUM(E24:E27)</f>
        <v>0</v>
      </c>
      <c r="F22" s="186" t="s">
        <v>56</v>
      </c>
      <c r="G22" s="186" t="s">
        <v>56</v>
      </c>
      <c r="H22" s="185">
        <f>SUM(H23:H27)</f>
        <v>287000</v>
      </c>
      <c r="I22" s="186" t="s">
        <v>56</v>
      </c>
      <c r="J22" s="185">
        <f>SUM(J24:J27)</f>
        <v>0</v>
      </c>
      <c r="K22" s="185">
        <f>SUM(K24:K27)</f>
        <v>0</v>
      </c>
    </row>
    <row r="23" spans="1:11" ht="21" customHeight="1">
      <c r="A23" s="22"/>
      <c r="B23" s="37" t="s">
        <v>113</v>
      </c>
      <c r="C23" s="187"/>
      <c r="D23" s="187"/>
      <c r="E23" s="188"/>
      <c r="F23" s="188"/>
      <c r="G23" s="188"/>
      <c r="H23" s="187"/>
      <c r="I23" s="188"/>
      <c r="J23" s="187"/>
      <c r="K23" s="187"/>
    </row>
    <row r="24" spans="1:11" ht="20.25" customHeight="1">
      <c r="A24" s="22"/>
      <c r="B24" s="38" t="s">
        <v>562</v>
      </c>
      <c r="C24" s="187">
        <v>0</v>
      </c>
      <c r="D24" s="187">
        <v>287000</v>
      </c>
      <c r="E24" s="188">
        <v>0</v>
      </c>
      <c r="F24" s="188" t="s">
        <v>56</v>
      </c>
      <c r="G24" s="188" t="s">
        <v>56</v>
      </c>
      <c r="H24" s="187">
        <v>287000</v>
      </c>
      <c r="I24" s="188" t="s">
        <v>56</v>
      </c>
      <c r="J24" s="187">
        <v>0</v>
      </c>
      <c r="K24" s="187">
        <v>0</v>
      </c>
    </row>
    <row r="25" spans="1:11" ht="20.25" customHeight="1">
      <c r="A25" s="22"/>
      <c r="B25" s="38" t="s">
        <v>14</v>
      </c>
      <c r="C25" s="187"/>
      <c r="D25" s="187"/>
      <c r="E25" s="188"/>
      <c r="F25" s="188" t="s">
        <v>56</v>
      </c>
      <c r="G25" s="188" t="s">
        <v>56</v>
      </c>
      <c r="H25" s="187"/>
      <c r="I25" s="188" t="s">
        <v>56</v>
      </c>
      <c r="J25" s="187"/>
      <c r="K25" s="187"/>
    </row>
    <row r="26" spans="1:11" ht="18.75" customHeight="1">
      <c r="A26" s="22"/>
      <c r="B26" s="38" t="s">
        <v>15</v>
      </c>
      <c r="C26" s="187"/>
      <c r="D26" s="187"/>
      <c r="E26" s="188"/>
      <c r="F26" s="188" t="s">
        <v>56</v>
      </c>
      <c r="G26" s="188" t="s">
        <v>56</v>
      </c>
      <c r="H26" s="187"/>
      <c r="I26" s="188" t="s">
        <v>56</v>
      </c>
      <c r="J26" s="187"/>
      <c r="K26" s="187"/>
    </row>
    <row r="27" spans="1:11" ht="18" customHeight="1">
      <c r="A27" s="23"/>
      <c r="B27" s="40" t="s">
        <v>1</v>
      </c>
      <c r="C27" s="189"/>
      <c r="D27" s="189"/>
      <c r="E27" s="190"/>
      <c r="F27" s="190" t="s">
        <v>56</v>
      </c>
      <c r="G27" s="190" t="s">
        <v>56</v>
      </c>
      <c r="H27" s="189"/>
      <c r="I27" s="190" t="s">
        <v>56</v>
      </c>
      <c r="J27" s="189"/>
      <c r="K27" s="189"/>
    </row>
    <row r="28" spans="1:11" s="67" customFormat="1" ht="20.25" customHeight="1">
      <c r="A28" s="411" t="s">
        <v>160</v>
      </c>
      <c r="B28" s="411"/>
      <c r="C28" s="191">
        <f>SUM(C10,C16,C22)</f>
        <v>151000</v>
      </c>
      <c r="D28" s="191">
        <f aca="true" t="shared" si="1" ref="D28:K28">SUM(D10,D16,D22)</f>
        <v>2338077</v>
      </c>
      <c r="E28" s="191">
        <f t="shared" si="1"/>
        <v>0</v>
      </c>
      <c r="F28" s="191">
        <f t="shared" si="1"/>
        <v>0</v>
      </c>
      <c r="G28" s="191">
        <f t="shared" si="1"/>
        <v>0</v>
      </c>
      <c r="H28" s="191">
        <f t="shared" si="1"/>
        <v>2338077</v>
      </c>
      <c r="I28" s="191">
        <f t="shared" si="1"/>
        <v>0</v>
      </c>
      <c r="J28" s="191">
        <f>SUM(J10,J16,J22)</f>
        <v>151000</v>
      </c>
      <c r="K28" s="191">
        <f t="shared" si="1"/>
        <v>0</v>
      </c>
    </row>
    <row r="29" ht="14.25" customHeight="1"/>
    <row r="30" ht="12.75">
      <c r="A30" s="77" t="s">
        <v>197</v>
      </c>
    </row>
    <row r="31" ht="12.75">
      <c r="A31" s="77" t="s">
        <v>204</v>
      </c>
    </row>
    <row r="32" ht="12.75">
      <c r="A32" s="77" t="s">
        <v>205</v>
      </c>
    </row>
    <row r="33" ht="12.75">
      <c r="A33" s="77" t="s">
        <v>206</v>
      </c>
    </row>
  </sheetData>
  <mergeCells count="16"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  <mergeCell ref="H6:H8"/>
    <mergeCell ref="I6:I8"/>
    <mergeCell ref="J5:J8"/>
    <mergeCell ref="A28:B28"/>
    <mergeCell ref="H5:I5"/>
    <mergeCell ref="F7:G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9]
do uchwały Rady Gminy nr III/18/06 .
z dnia  28 grudnia 2006 r.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28" sqref="E28"/>
    </sheetView>
  </sheetViews>
  <sheetFormatPr defaultColWidth="9.00390625" defaultRowHeight="12.75"/>
  <cols>
    <col min="1" max="1" width="4.125" style="0" customWidth="1"/>
    <col min="2" max="2" width="8.125" style="0" customWidth="1"/>
    <col min="3" max="4" width="10.00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21" t="s">
        <v>105</v>
      </c>
      <c r="B1" s="421"/>
      <c r="C1" s="421"/>
      <c r="D1" s="421"/>
      <c r="E1" s="421"/>
      <c r="F1" s="421"/>
      <c r="G1" s="421"/>
    </row>
    <row r="2" spans="5:7" ht="19.5" customHeight="1">
      <c r="E2" s="6"/>
      <c r="F2" s="6"/>
      <c r="G2" s="6"/>
    </row>
    <row r="3" spans="5:7" ht="19.5" customHeight="1">
      <c r="E3" s="2"/>
      <c r="F3" s="2"/>
      <c r="G3" s="11" t="s">
        <v>48</v>
      </c>
    </row>
    <row r="4" spans="1:7" ht="19.5" customHeight="1">
      <c r="A4" s="389" t="s">
        <v>74</v>
      </c>
      <c r="B4" s="389" t="s">
        <v>2</v>
      </c>
      <c r="C4" s="389" t="s">
        <v>3</v>
      </c>
      <c r="D4" s="392" t="s">
        <v>162</v>
      </c>
      <c r="E4" s="390" t="s">
        <v>103</v>
      </c>
      <c r="F4" s="390" t="s">
        <v>104</v>
      </c>
      <c r="G4" s="390" t="s">
        <v>49</v>
      </c>
    </row>
    <row r="5" spans="1:7" ht="19.5" customHeight="1">
      <c r="A5" s="389"/>
      <c r="B5" s="389"/>
      <c r="C5" s="389"/>
      <c r="D5" s="393"/>
      <c r="E5" s="390"/>
      <c r="F5" s="390"/>
      <c r="G5" s="390"/>
    </row>
    <row r="6" spans="1:7" ht="19.5" customHeight="1">
      <c r="A6" s="389"/>
      <c r="B6" s="389"/>
      <c r="C6" s="389"/>
      <c r="D6" s="394"/>
      <c r="E6" s="390"/>
      <c r="F6" s="390"/>
      <c r="G6" s="390"/>
    </row>
    <row r="7" spans="1:7" ht="7.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ht="30" customHeight="1">
      <c r="A8" s="41"/>
      <c r="B8" s="41"/>
      <c r="C8" s="41"/>
      <c r="D8" s="41"/>
      <c r="E8" s="41"/>
      <c r="F8" s="41"/>
      <c r="G8" s="41"/>
    </row>
    <row r="9" spans="1:7" ht="30" customHeight="1">
      <c r="A9" s="42"/>
      <c r="B9" s="42"/>
      <c r="C9" s="42"/>
      <c r="D9" s="42"/>
      <c r="E9" s="42"/>
      <c r="F9" s="42"/>
      <c r="G9" s="42"/>
    </row>
    <row r="10" spans="1:7" ht="30" customHeight="1">
      <c r="A10" s="42"/>
      <c r="B10" s="42"/>
      <c r="C10" s="42"/>
      <c r="D10" s="42"/>
      <c r="E10" s="42"/>
      <c r="F10" s="42"/>
      <c r="G10" s="42"/>
    </row>
    <row r="11" spans="1:7" ht="30" customHeight="1">
      <c r="A11" s="42"/>
      <c r="B11" s="42"/>
      <c r="C11" s="42"/>
      <c r="D11" s="42"/>
      <c r="E11" s="42"/>
      <c r="F11" s="42"/>
      <c r="G11" s="42"/>
    </row>
    <row r="12" spans="1:7" ht="30" customHeight="1">
      <c r="A12" s="43"/>
      <c r="B12" s="43"/>
      <c r="C12" s="43"/>
      <c r="D12" s="43"/>
      <c r="E12" s="43"/>
      <c r="F12" s="43"/>
      <c r="G12" s="43"/>
    </row>
    <row r="13" spans="1:7" s="2" customFormat="1" ht="30" customHeight="1">
      <c r="A13" s="418" t="s">
        <v>160</v>
      </c>
      <c r="B13" s="419"/>
      <c r="C13" s="419"/>
      <c r="D13" s="419"/>
      <c r="E13" s="420"/>
      <c r="F13" s="28"/>
      <c r="G13" s="28"/>
    </row>
    <row r="16" ht="14.25">
      <c r="A16" s="75" t="s">
        <v>164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6" sqref="F6:F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4" width="9.87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388" t="s">
        <v>208</v>
      </c>
      <c r="B1" s="388"/>
      <c r="C1" s="388"/>
      <c r="D1" s="388"/>
      <c r="E1" s="388"/>
      <c r="F1" s="388"/>
    </row>
    <row r="2" spans="5:6" ht="19.5" customHeight="1">
      <c r="E2" s="6"/>
      <c r="F2" s="6"/>
    </row>
    <row r="3" ht="19.5" customHeight="1">
      <c r="F3" s="11" t="s">
        <v>48</v>
      </c>
    </row>
    <row r="4" spans="1:6" ht="19.5" customHeight="1">
      <c r="A4" s="16" t="s">
        <v>74</v>
      </c>
      <c r="B4" s="16" t="s">
        <v>2</v>
      </c>
      <c r="C4" s="16" t="s">
        <v>3</v>
      </c>
      <c r="D4" s="16" t="s">
        <v>169</v>
      </c>
      <c r="E4" s="16" t="s">
        <v>52</v>
      </c>
      <c r="F4" s="16" t="s">
        <v>51</v>
      </c>
    </row>
    <row r="5" spans="1:6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30">
        <v>1</v>
      </c>
      <c r="B6" s="29">
        <v>921</v>
      </c>
      <c r="C6" s="29">
        <v>92109</v>
      </c>
      <c r="D6" s="29">
        <v>2480</v>
      </c>
      <c r="E6" s="30" t="s">
        <v>559</v>
      </c>
      <c r="F6" s="196">
        <v>94550</v>
      </c>
    </row>
    <row r="7" spans="1:6" ht="30" customHeight="1">
      <c r="A7" s="32">
        <v>2</v>
      </c>
      <c r="B7" s="31">
        <v>921</v>
      </c>
      <c r="C7" s="31">
        <v>92116</v>
      </c>
      <c r="D7" s="31">
        <v>2480</v>
      </c>
      <c r="E7" s="32" t="s">
        <v>560</v>
      </c>
      <c r="F7" s="197">
        <v>250704</v>
      </c>
    </row>
    <row r="8" spans="1:6" ht="30" customHeight="1">
      <c r="A8" s="32"/>
      <c r="B8" s="32"/>
      <c r="C8" s="32"/>
      <c r="D8" s="32"/>
      <c r="E8" s="32"/>
      <c r="F8" s="197"/>
    </row>
    <row r="9" spans="1:6" ht="30" customHeight="1">
      <c r="A9" s="34"/>
      <c r="B9" s="34"/>
      <c r="C9" s="34"/>
      <c r="D9" s="34"/>
      <c r="E9" s="34"/>
      <c r="F9" s="198"/>
    </row>
    <row r="10" spans="1:6" ht="30" customHeight="1">
      <c r="A10" s="418" t="s">
        <v>160</v>
      </c>
      <c r="B10" s="419"/>
      <c r="C10" s="419"/>
      <c r="D10" s="419"/>
      <c r="E10" s="420"/>
      <c r="F10" s="195">
        <f>F6+F7+F8+F9</f>
        <v>345254</v>
      </c>
    </row>
    <row r="13" spans="1:7" ht="27.75" customHeight="1">
      <c r="A13" s="422" t="s">
        <v>207</v>
      </c>
      <c r="B13" s="422"/>
      <c r="C13" s="422"/>
      <c r="D13" s="422"/>
      <c r="E13" s="422"/>
      <c r="F13" s="422"/>
      <c r="G13" s="78"/>
    </row>
    <row r="14" spans="1:7" ht="14.25">
      <c r="A14" s="75" t="s">
        <v>170</v>
      </c>
      <c r="B14"/>
      <c r="C14"/>
      <c r="D14"/>
      <c r="E14"/>
      <c r="F14"/>
      <c r="G14"/>
    </row>
  </sheetData>
  <mergeCells count="3">
    <mergeCell ref="A1:F1"/>
    <mergeCell ref="A10:E10"/>
    <mergeCell ref="A13:F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III/18/06
z dnia 28 grudnia 2006 r.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8" sqref="F8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9.625" style="0" customWidth="1"/>
  </cols>
  <sheetData>
    <row r="1" spans="1:6" ht="48.75" customHeight="1">
      <c r="A1" s="407" t="s">
        <v>161</v>
      </c>
      <c r="B1" s="407"/>
      <c r="C1" s="407"/>
      <c r="D1" s="407"/>
      <c r="E1" s="407"/>
      <c r="F1" s="407"/>
    </row>
    <row r="2" spans="5:6" ht="19.5" customHeight="1">
      <c r="E2" s="6"/>
      <c r="F2" s="6"/>
    </row>
    <row r="3" spans="5:6" ht="19.5" customHeight="1">
      <c r="E3" s="2"/>
      <c r="F3" s="9" t="s">
        <v>48</v>
      </c>
    </row>
    <row r="4" spans="1:6" ht="19.5" customHeight="1">
      <c r="A4" s="16" t="s">
        <v>74</v>
      </c>
      <c r="B4" s="16" t="s">
        <v>2</v>
      </c>
      <c r="C4" s="16" t="s">
        <v>3</v>
      </c>
      <c r="D4" s="16" t="s">
        <v>162</v>
      </c>
      <c r="E4" s="16" t="s">
        <v>50</v>
      </c>
      <c r="F4" s="16" t="s">
        <v>51</v>
      </c>
    </row>
    <row r="5" spans="1:6" s="70" customFormat="1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41">
        <v>1</v>
      </c>
      <c r="B6" s="176">
        <v>851</v>
      </c>
      <c r="C6" s="176">
        <v>85154</v>
      </c>
      <c r="D6" s="176">
        <v>2830</v>
      </c>
      <c r="E6" s="41" t="s">
        <v>557</v>
      </c>
      <c r="F6" s="192">
        <v>35000</v>
      </c>
    </row>
    <row r="7" spans="1:6" ht="30" customHeight="1">
      <c r="A7" s="42">
        <v>2</v>
      </c>
      <c r="B7" s="177">
        <v>926</v>
      </c>
      <c r="C7" s="177">
        <v>92695</v>
      </c>
      <c r="D7" s="177">
        <v>2830</v>
      </c>
      <c r="E7" s="42" t="s">
        <v>558</v>
      </c>
      <c r="F7" s="193">
        <v>50000</v>
      </c>
    </row>
    <row r="8" spans="1:6" ht="30" customHeight="1">
      <c r="A8" s="42"/>
      <c r="B8" s="42"/>
      <c r="C8" s="42"/>
      <c r="D8" s="42"/>
      <c r="E8" s="42"/>
      <c r="F8" s="193"/>
    </row>
    <row r="9" spans="1:6" ht="30" customHeight="1">
      <c r="A9" s="43"/>
      <c r="B9" s="43"/>
      <c r="C9" s="43"/>
      <c r="D9" s="43"/>
      <c r="E9" s="43"/>
      <c r="F9" s="194"/>
    </row>
    <row r="10" spans="1:6" ht="30" customHeight="1">
      <c r="A10" s="418" t="s">
        <v>160</v>
      </c>
      <c r="B10" s="419"/>
      <c r="C10" s="419"/>
      <c r="D10" s="419"/>
      <c r="E10" s="420"/>
      <c r="F10" s="195">
        <f>F6+F7+F8+F9</f>
        <v>85000</v>
      </c>
    </row>
    <row r="13" ht="14.25">
      <c r="A13" s="75" t="s">
        <v>164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III/18/06
z dnia 28 grudnia 2006 r.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B7" sqref="B7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47" customWidth="1"/>
    <col min="4" max="16384" width="9.125" style="2" customWidth="1"/>
  </cols>
  <sheetData>
    <row r="1" spans="1:10" ht="19.5" customHeight="1">
      <c r="A1" s="423" t="s">
        <v>45</v>
      </c>
      <c r="B1" s="423"/>
      <c r="C1" s="423"/>
      <c r="D1" s="6"/>
      <c r="E1" s="6"/>
      <c r="F1" s="6"/>
      <c r="G1" s="6"/>
      <c r="H1" s="6"/>
      <c r="I1" s="6"/>
      <c r="J1" s="6"/>
    </row>
    <row r="2" spans="1:7" ht="19.5" customHeight="1">
      <c r="A2" s="423" t="s">
        <v>53</v>
      </c>
      <c r="B2" s="423"/>
      <c r="C2" s="423"/>
      <c r="D2" s="6"/>
      <c r="E2" s="6"/>
      <c r="F2" s="6"/>
      <c r="G2" s="6"/>
    </row>
    <row r="4" ht="12.75">
      <c r="C4" s="181" t="s">
        <v>48</v>
      </c>
    </row>
    <row r="5" spans="1:10" ht="19.5" customHeight="1">
      <c r="A5" s="16" t="s">
        <v>74</v>
      </c>
      <c r="B5" s="16" t="s">
        <v>0</v>
      </c>
      <c r="C5" s="200" t="s">
        <v>70</v>
      </c>
      <c r="D5" s="7"/>
      <c r="E5" s="7"/>
      <c r="F5" s="7"/>
      <c r="G5" s="7"/>
      <c r="H5" s="7"/>
      <c r="I5" s="8"/>
      <c r="J5" s="8"/>
    </row>
    <row r="6" spans="1:10" ht="19.5" customHeight="1">
      <c r="A6" s="27" t="s">
        <v>11</v>
      </c>
      <c r="B6" s="44" t="s">
        <v>77</v>
      </c>
      <c r="C6" s="241">
        <v>1000</v>
      </c>
      <c r="D6" s="7"/>
      <c r="E6" s="7"/>
      <c r="F6" s="7"/>
      <c r="G6" s="7"/>
      <c r="H6" s="7"/>
      <c r="I6" s="8"/>
      <c r="J6" s="8"/>
    </row>
    <row r="7" spans="1:10" ht="19.5" customHeight="1" hidden="1">
      <c r="A7" s="27"/>
      <c r="B7" s="44"/>
      <c r="C7" s="241"/>
      <c r="D7" s="7"/>
      <c r="E7" s="7"/>
      <c r="F7" s="7"/>
      <c r="G7" s="7"/>
      <c r="H7" s="7"/>
      <c r="I7" s="8"/>
      <c r="J7" s="8"/>
    </row>
    <row r="8" spans="1:10" ht="19.5" customHeight="1">
      <c r="A8" s="27" t="s">
        <v>17</v>
      </c>
      <c r="B8" s="44" t="s">
        <v>10</v>
      </c>
      <c r="C8" s="241">
        <f>SUM(C9:C11)</f>
        <v>31000</v>
      </c>
      <c r="D8" s="7"/>
      <c r="E8" s="7"/>
      <c r="F8" s="7"/>
      <c r="G8" s="7"/>
      <c r="H8" s="7"/>
      <c r="I8" s="8"/>
      <c r="J8" s="8"/>
    </row>
    <row r="9" spans="1:10" ht="19.5" customHeight="1">
      <c r="A9" s="45" t="s">
        <v>13</v>
      </c>
      <c r="B9" s="269" t="s">
        <v>583</v>
      </c>
      <c r="C9" s="242">
        <v>31000</v>
      </c>
      <c r="D9" s="7"/>
      <c r="E9" s="7"/>
      <c r="F9" s="7"/>
      <c r="G9" s="7"/>
      <c r="H9" s="7"/>
      <c r="I9" s="8"/>
      <c r="J9" s="8"/>
    </row>
    <row r="10" spans="1:10" ht="19.5" customHeight="1">
      <c r="A10" s="31" t="s">
        <v>14</v>
      </c>
      <c r="B10" s="47"/>
      <c r="C10" s="243"/>
      <c r="D10" s="7"/>
      <c r="E10" s="7"/>
      <c r="F10" s="7"/>
      <c r="G10" s="7"/>
      <c r="H10" s="7"/>
      <c r="I10" s="8"/>
      <c r="J10" s="8"/>
    </row>
    <row r="11" spans="1:10" ht="19.5" customHeight="1">
      <c r="A11" s="33" t="s">
        <v>15</v>
      </c>
      <c r="B11" s="48"/>
      <c r="C11" s="244"/>
      <c r="D11" s="7"/>
      <c r="E11" s="7"/>
      <c r="F11" s="7"/>
      <c r="G11" s="7"/>
      <c r="H11" s="7"/>
      <c r="I11" s="8"/>
      <c r="J11" s="8"/>
    </row>
    <row r="12" spans="1:10" ht="19.5" customHeight="1">
      <c r="A12" s="27" t="s">
        <v>18</v>
      </c>
      <c r="B12" s="44" t="s">
        <v>9</v>
      </c>
      <c r="C12" s="241">
        <f>SUM(C13,C17)</f>
        <v>20000</v>
      </c>
      <c r="D12" s="7"/>
      <c r="E12" s="7"/>
      <c r="F12" s="7"/>
      <c r="G12" s="7"/>
      <c r="H12" s="7"/>
      <c r="I12" s="8"/>
      <c r="J12" s="8"/>
    </row>
    <row r="13" spans="1:10" ht="19.5" customHeight="1">
      <c r="A13" s="29" t="s">
        <v>13</v>
      </c>
      <c r="B13" s="49" t="s">
        <v>43</v>
      </c>
      <c r="C13" s="245">
        <f>SUM(C14:C16)</f>
        <v>20000</v>
      </c>
      <c r="D13" s="7"/>
      <c r="E13" s="7"/>
      <c r="F13" s="7"/>
      <c r="G13" s="7"/>
      <c r="H13" s="7"/>
      <c r="I13" s="8"/>
      <c r="J13" s="8"/>
    </row>
    <row r="14" spans="1:10" ht="15" customHeight="1">
      <c r="A14" s="31"/>
      <c r="B14" s="47" t="s">
        <v>584</v>
      </c>
      <c r="C14" s="243">
        <v>12000</v>
      </c>
      <c r="D14" s="7"/>
      <c r="E14" s="7"/>
      <c r="F14" s="7"/>
      <c r="G14" s="7"/>
      <c r="H14" s="7"/>
      <c r="I14" s="8"/>
      <c r="J14" s="8"/>
    </row>
    <row r="15" spans="1:10" ht="15" customHeight="1">
      <c r="A15" s="31"/>
      <c r="B15" s="47" t="s">
        <v>585</v>
      </c>
      <c r="C15" s="243">
        <v>7000</v>
      </c>
      <c r="D15" s="7"/>
      <c r="E15" s="7"/>
      <c r="F15" s="7"/>
      <c r="G15" s="7"/>
      <c r="H15" s="7"/>
      <c r="I15" s="8"/>
      <c r="J15" s="8"/>
    </row>
    <row r="16" spans="1:10" ht="15" customHeight="1">
      <c r="A16" s="31"/>
      <c r="B16" s="47" t="s">
        <v>586</v>
      </c>
      <c r="C16" s="243">
        <v>1000</v>
      </c>
      <c r="D16" s="7"/>
      <c r="E16" s="7"/>
      <c r="F16" s="7"/>
      <c r="G16" s="7"/>
      <c r="H16" s="7"/>
      <c r="I16" s="8"/>
      <c r="J16" s="8"/>
    </row>
    <row r="17" spans="1:10" ht="19.5" customHeight="1">
      <c r="A17" s="31" t="s">
        <v>14</v>
      </c>
      <c r="B17" s="47" t="s">
        <v>46</v>
      </c>
      <c r="C17" s="243">
        <f>SUM(C18:C19)</f>
        <v>0</v>
      </c>
      <c r="D17" s="7"/>
      <c r="E17" s="7"/>
      <c r="F17" s="7"/>
      <c r="G17" s="7"/>
      <c r="H17" s="7"/>
      <c r="I17" s="8"/>
      <c r="J17" s="8"/>
    </row>
    <row r="18" spans="1:10" ht="15">
      <c r="A18" s="31"/>
      <c r="B18" s="50"/>
      <c r="C18" s="243"/>
      <c r="D18" s="7"/>
      <c r="E18" s="7"/>
      <c r="F18" s="7"/>
      <c r="G18" s="7"/>
      <c r="H18" s="7"/>
      <c r="I18" s="8"/>
      <c r="J18" s="8"/>
    </row>
    <row r="19" spans="1:10" ht="15" customHeight="1">
      <c r="A19" s="33"/>
      <c r="B19" s="51"/>
      <c r="C19" s="244"/>
      <c r="D19" s="7"/>
      <c r="E19" s="7"/>
      <c r="F19" s="7"/>
      <c r="G19" s="7"/>
      <c r="H19" s="7"/>
      <c r="I19" s="8"/>
      <c r="J19" s="8"/>
    </row>
    <row r="20" spans="1:10" ht="19.5" customHeight="1">
      <c r="A20" s="27" t="s">
        <v>44</v>
      </c>
      <c r="B20" s="44" t="s">
        <v>79</v>
      </c>
      <c r="C20" s="241">
        <f>C6+C8-C12</f>
        <v>12000</v>
      </c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246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246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246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246"/>
      <c r="D24" s="7"/>
      <c r="E24" s="7"/>
      <c r="F24" s="7"/>
      <c r="G24" s="7"/>
      <c r="H24" s="7"/>
      <c r="I24" s="8"/>
      <c r="J24" s="8"/>
    </row>
    <row r="25" spans="1:10" ht="15">
      <c r="A25" s="7"/>
      <c r="B25" s="7"/>
      <c r="C25" s="246"/>
      <c r="D25" s="7"/>
      <c r="E25" s="7"/>
      <c r="F25" s="7"/>
      <c r="G25" s="7"/>
      <c r="H25" s="7"/>
      <c r="I25" s="8"/>
      <c r="J25" s="8"/>
    </row>
    <row r="26" spans="1:10" ht="15">
      <c r="A26" s="7"/>
      <c r="B26" s="7"/>
      <c r="C26" s="246"/>
      <c r="D26" s="7"/>
      <c r="E26" s="7"/>
      <c r="F26" s="7"/>
      <c r="G26" s="7"/>
      <c r="H26" s="7"/>
      <c r="I26" s="8"/>
      <c r="J26" s="8"/>
    </row>
    <row r="27" spans="1:10" ht="15">
      <c r="A27" s="8"/>
      <c r="B27" s="8"/>
      <c r="C27" s="246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246"/>
      <c r="D28" s="8"/>
      <c r="E28" s="8"/>
      <c r="F28" s="8"/>
      <c r="G28" s="8"/>
      <c r="H28" s="8"/>
      <c r="I28" s="8"/>
      <c r="J28" s="8"/>
    </row>
    <row r="29" spans="1:10" ht="15">
      <c r="A29" s="8"/>
      <c r="B29" s="8"/>
      <c r="C29" s="246"/>
      <c r="D29" s="8"/>
      <c r="E29" s="8"/>
      <c r="F29" s="8"/>
      <c r="G29" s="8"/>
      <c r="H29" s="8"/>
      <c r="I29" s="8"/>
      <c r="J29" s="8"/>
    </row>
    <row r="30" spans="1:10" ht="15">
      <c r="A30" s="8"/>
      <c r="B30" s="8"/>
      <c r="C30" s="246"/>
      <c r="D30" s="8"/>
      <c r="E30" s="8"/>
      <c r="F30" s="8"/>
      <c r="G30" s="8"/>
      <c r="H30" s="8"/>
      <c r="I30" s="8"/>
      <c r="J30" s="8"/>
    </row>
  </sheetData>
  <mergeCells count="2">
    <mergeCell ref="A1:C1"/>
    <mergeCell ref="A2:C2"/>
  </mergeCells>
  <printOptions horizontalCentered="1"/>
  <pageMargins left="0.5905511811023623" right="0.5905511811023623" top="1.8897637795275593" bottom="0.87" header="0.5118110236220472" footer="0.5118110236220472"/>
  <pageSetup horizontalDpi="600" verticalDpi="600" orientation="portrait" paperSize="9" r:id="rId1"/>
  <headerFooter alignWithMargins="0">
    <oddHeader>&amp;RZałącznik nr &amp;A
 do uchwały Rady Gminy nr  III/18/06
z dnia  28 grudnia 2006 r</oddHeader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4">
      <selection activeCell="E28" sqref="E2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423" t="s">
        <v>209</v>
      </c>
      <c r="B1" s="423"/>
      <c r="C1" s="423"/>
      <c r="D1" s="6"/>
      <c r="E1" s="6"/>
      <c r="F1" s="6"/>
      <c r="G1" s="6"/>
      <c r="H1" s="6"/>
      <c r="I1" s="6"/>
      <c r="J1" s="6"/>
    </row>
    <row r="2" spans="1:7" ht="19.5" customHeight="1">
      <c r="A2" s="423" t="s">
        <v>142</v>
      </c>
      <c r="B2" s="423"/>
      <c r="C2" s="423"/>
      <c r="D2" s="6"/>
      <c r="E2" s="6"/>
      <c r="F2" s="6"/>
      <c r="G2" s="6"/>
    </row>
    <row r="4" ht="12.75">
      <c r="C4" s="9" t="s">
        <v>48</v>
      </c>
    </row>
    <row r="5" spans="1:10" ht="19.5" customHeight="1">
      <c r="A5" s="16" t="s">
        <v>74</v>
      </c>
      <c r="B5" s="16" t="s">
        <v>0</v>
      </c>
      <c r="C5" s="16" t="s">
        <v>70</v>
      </c>
      <c r="D5" s="7"/>
      <c r="E5" s="7"/>
      <c r="F5" s="7"/>
      <c r="G5" s="7"/>
      <c r="H5" s="7"/>
      <c r="I5" s="8"/>
      <c r="J5" s="8"/>
    </row>
    <row r="6" spans="1:10" ht="19.5" customHeight="1">
      <c r="A6" s="27" t="s">
        <v>11</v>
      </c>
      <c r="B6" s="44" t="s">
        <v>77</v>
      </c>
      <c r="C6" s="27"/>
      <c r="D6" s="7"/>
      <c r="E6" s="7"/>
      <c r="F6" s="7"/>
      <c r="G6" s="7"/>
      <c r="H6" s="7"/>
      <c r="I6" s="8"/>
      <c r="J6" s="8"/>
    </row>
    <row r="7" spans="1:10" ht="19.5" customHeight="1">
      <c r="A7" s="27" t="s">
        <v>17</v>
      </c>
      <c r="B7" s="44" t="s">
        <v>10</v>
      </c>
      <c r="C7" s="27"/>
      <c r="D7" s="7"/>
      <c r="E7" s="7"/>
      <c r="F7" s="7"/>
      <c r="G7" s="7"/>
      <c r="H7" s="7"/>
      <c r="I7" s="8"/>
      <c r="J7" s="8"/>
    </row>
    <row r="8" spans="1:10" ht="19.5" customHeight="1">
      <c r="A8" s="45" t="s">
        <v>13</v>
      </c>
      <c r="B8" s="46"/>
      <c r="C8" s="45"/>
      <c r="D8" s="7"/>
      <c r="E8" s="7"/>
      <c r="F8" s="7"/>
      <c r="G8" s="7"/>
      <c r="H8" s="7"/>
      <c r="I8" s="8"/>
      <c r="J8" s="8"/>
    </row>
    <row r="9" spans="1:10" ht="19.5" customHeight="1">
      <c r="A9" s="31" t="s">
        <v>14</v>
      </c>
      <c r="B9" s="47"/>
      <c r="C9" s="31"/>
      <c r="D9" s="7"/>
      <c r="E9" s="7"/>
      <c r="F9" s="7"/>
      <c r="G9" s="7"/>
      <c r="H9" s="7"/>
      <c r="I9" s="8"/>
      <c r="J9" s="8"/>
    </row>
    <row r="10" spans="1:10" ht="19.5" customHeight="1">
      <c r="A10" s="33" t="s">
        <v>15</v>
      </c>
      <c r="B10" s="48"/>
      <c r="C10" s="33"/>
      <c r="D10" s="7"/>
      <c r="E10" s="7"/>
      <c r="F10" s="7"/>
      <c r="G10" s="7"/>
      <c r="H10" s="7"/>
      <c r="I10" s="8"/>
      <c r="J10" s="8"/>
    </row>
    <row r="11" spans="1:10" ht="19.5" customHeight="1">
      <c r="A11" s="27" t="s">
        <v>18</v>
      </c>
      <c r="B11" s="44" t="s">
        <v>9</v>
      </c>
      <c r="C11" s="27"/>
      <c r="D11" s="7"/>
      <c r="E11" s="7"/>
      <c r="F11" s="7"/>
      <c r="G11" s="7"/>
      <c r="H11" s="7"/>
      <c r="I11" s="8"/>
      <c r="J11" s="8"/>
    </row>
    <row r="12" spans="1:10" ht="19.5" customHeight="1">
      <c r="A12" s="29" t="s">
        <v>13</v>
      </c>
      <c r="B12" s="49" t="s">
        <v>43</v>
      </c>
      <c r="C12" s="29"/>
      <c r="D12" s="7"/>
      <c r="E12" s="7"/>
      <c r="F12" s="7"/>
      <c r="G12" s="7"/>
      <c r="H12" s="7"/>
      <c r="I12" s="8"/>
      <c r="J12" s="8"/>
    </row>
    <row r="13" spans="1:10" ht="15" customHeight="1">
      <c r="A13" s="31"/>
      <c r="B13" s="47"/>
      <c r="C13" s="31"/>
      <c r="D13" s="7"/>
      <c r="E13" s="7"/>
      <c r="F13" s="7"/>
      <c r="G13" s="7"/>
      <c r="H13" s="7"/>
      <c r="I13" s="8"/>
      <c r="J13" s="8"/>
    </row>
    <row r="14" spans="1:10" ht="15" customHeight="1">
      <c r="A14" s="31"/>
      <c r="B14" s="47"/>
      <c r="C14" s="31"/>
      <c r="D14" s="7"/>
      <c r="E14" s="7"/>
      <c r="F14" s="7"/>
      <c r="G14" s="7"/>
      <c r="H14" s="7"/>
      <c r="I14" s="8"/>
      <c r="J14" s="8"/>
    </row>
    <row r="15" spans="1:10" ht="19.5" customHeight="1">
      <c r="A15" s="31" t="s">
        <v>14</v>
      </c>
      <c r="B15" s="47" t="s">
        <v>46</v>
      </c>
      <c r="C15" s="31"/>
      <c r="D15" s="7"/>
      <c r="E15" s="7"/>
      <c r="F15" s="7"/>
      <c r="G15" s="7"/>
      <c r="H15" s="7"/>
      <c r="I15" s="8"/>
      <c r="J15" s="8"/>
    </row>
    <row r="16" spans="1:10" ht="15">
      <c r="A16" s="31"/>
      <c r="B16" s="50"/>
      <c r="C16" s="31"/>
      <c r="D16" s="7"/>
      <c r="E16" s="7"/>
      <c r="F16" s="7"/>
      <c r="G16" s="7"/>
      <c r="H16" s="7"/>
      <c r="I16" s="8"/>
      <c r="J16" s="8"/>
    </row>
    <row r="17" spans="1:10" ht="15" customHeight="1">
      <c r="A17" s="33"/>
      <c r="B17" s="51"/>
      <c r="C17" s="33"/>
      <c r="D17" s="7"/>
      <c r="E17" s="7"/>
      <c r="F17" s="7"/>
      <c r="G17" s="7"/>
      <c r="H17" s="7"/>
      <c r="I17" s="8"/>
      <c r="J17" s="8"/>
    </row>
    <row r="18" spans="1:10" ht="19.5" customHeight="1">
      <c r="A18" s="27" t="s">
        <v>44</v>
      </c>
      <c r="B18" s="44" t="s">
        <v>79</v>
      </c>
      <c r="C18" s="2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424" t="s">
        <v>210</v>
      </c>
      <c r="B21" s="424"/>
      <c r="C21" s="424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3">
    <mergeCell ref="A1:C1"/>
    <mergeCell ref="A2:C2"/>
    <mergeCell ref="A21:C2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28" sqref="E28"/>
    </sheetView>
  </sheetViews>
  <sheetFormatPr defaultColWidth="9.00390625" defaultRowHeight="12.75"/>
  <cols>
    <col min="1" max="1" width="5.375" style="0" customWidth="1"/>
    <col min="3" max="4" width="10.125" style="0" customWidth="1"/>
    <col min="5" max="5" width="43.625" style="0" customWidth="1"/>
    <col min="6" max="6" width="15.125" style="0" customWidth="1"/>
  </cols>
  <sheetData>
    <row r="1" spans="1:6" ht="18">
      <c r="A1" s="423" t="s">
        <v>76</v>
      </c>
      <c r="B1" s="423"/>
      <c r="C1" s="423"/>
      <c r="D1" s="423"/>
      <c r="E1" s="423"/>
      <c r="F1" s="423"/>
    </row>
    <row r="2" spans="1:6" ht="15" customHeight="1">
      <c r="A2" s="6"/>
      <c r="B2" s="6"/>
      <c r="C2" s="6"/>
      <c r="D2" s="6"/>
      <c r="E2" s="6"/>
      <c r="F2" s="6"/>
    </row>
    <row r="3" spans="1:6" ht="12.75">
      <c r="A3" s="2"/>
      <c r="B3" s="2"/>
      <c r="C3" s="2"/>
      <c r="D3" s="2"/>
      <c r="E3" s="2"/>
      <c r="F3" s="10" t="s">
        <v>48</v>
      </c>
    </row>
    <row r="4" spans="1:6" s="1" customFormat="1" ht="19.5" customHeight="1">
      <c r="A4" s="20" t="s">
        <v>74</v>
      </c>
      <c r="B4" s="20" t="s">
        <v>2</v>
      </c>
      <c r="C4" s="20" t="s">
        <v>3</v>
      </c>
      <c r="D4" s="20" t="s">
        <v>162</v>
      </c>
      <c r="E4" s="20" t="s">
        <v>54</v>
      </c>
      <c r="F4" s="20" t="s">
        <v>8</v>
      </c>
    </row>
    <row r="5" spans="1:6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21"/>
      <c r="B6" s="21"/>
      <c r="C6" s="21"/>
      <c r="D6" s="21"/>
      <c r="E6" s="21"/>
      <c r="F6" s="21"/>
    </row>
    <row r="7" spans="1:6" ht="30" customHeight="1">
      <c r="A7" s="22"/>
      <c r="B7" s="22"/>
      <c r="C7" s="22"/>
      <c r="D7" s="22"/>
      <c r="E7" s="22"/>
      <c r="F7" s="22"/>
    </row>
    <row r="8" spans="1:6" ht="30" customHeight="1">
      <c r="A8" s="22"/>
      <c r="B8" s="22"/>
      <c r="C8" s="22"/>
      <c r="D8" s="22"/>
      <c r="E8" s="22"/>
      <c r="F8" s="22"/>
    </row>
    <row r="9" spans="1:6" ht="30" customHeight="1">
      <c r="A9" s="22"/>
      <c r="B9" s="22"/>
      <c r="C9" s="22"/>
      <c r="D9" s="22"/>
      <c r="E9" s="22"/>
      <c r="F9" s="22"/>
    </row>
    <row r="10" spans="1:6" ht="30" customHeight="1">
      <c r="A10" s="23"/>
      <c r="B10" s="23"/>
      <c r="C10" s="23"/>
      <c r="D10" s="23"/>
      <c r="E10" s="23"/>
      <c r="F10" s="23"/>
    </row>
    <row r="11" spans="1:6" ht="19.5" customHeight="1">
      <c r="A11" s="410" t="s">
        <v>160</v>
      </c>
      <c r="B11" s="410"/>
      <c r="C11" s="410"/>
      <c r="D11" s="410"/>
      <c r="E11" s="410"/>
      <c r="F11" s="19"/>
    </row>
    <row r="14" ht="14.25">
      <c r="A14" s="75" t="s">
        <v>164</v>
      </c>
    </row>
  </sheetData>
  <mergeCells count="2">
    <mergeCell ref="A1:F1"/>
    <mergeCell ref="A11:E11"/>
  </mergeCells>
  <printOptions horizontalCentered="1"/>
  <pageMargins left="0.7874015748031497" right="0.5905511811023623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4">
      <selection activeCell="E28" sqref="E28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407" t="s">
        <v>93</v>
      </c>
      <c r="B1" s="407"/>
      <c r="C1" s="407"/>
      <c r="D1" s="407"/>
      <c r="E1" s="407"/>
      <c r="F1" s="407"/>
    </row>
    <row r="2" spans="1:6" ht="65.25" customHeight="1">
      <c r="A2" s="16" t="s">
        <v>74</v>
      </c>
      <c r="B2" s="16" t="s">
        <v>211</v>
      </c>
      <c r="C2" s="16" t="s">
        <v>80</v>
      </c>
      <c r="D2" s="17" t="s">
        <v>81</v>
      </c>
      <c r="E2" s="17" t="s">
        <v>82</v>
      </c>
      <c r="F2" s="17" t="s">
        <v>83</v>
      </c>
    </row>
    <row r="3" spans="1:6" ht="9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53" customFormat="1" ht="47.25" customHeight="1">
      <c r="A4" s="426" t="s">
        <v>13</v>
      </c>
      <c r="B4" s="425" t="s">
        <v>84</v>
      </c>
      <c r="C4" s="429" t="s">
        <v>85</v>
      </c>
      <c r="D4" s="429" t="s">
        <v>86</v>
      </c>
      <c r="E4" s="432" t="s">
        <v>87</v>
      </c>
      <c r="F4" s="52" t="s">
        <v>88</v>
      </c>
    </row>
    <row r="5" spans="1:6" s="53" customFormat="1" ht="47.25" customHeight="1">
      <c r="A5" s="427"/>
      <c r="B5" s="425"/>
      <c r="C5" s="430"/>
      <c r="D5" s="430"/>
      <c r="E5" s="433"/>
      <c r="F5" s="54" t="s">
        <v>89</v>
      </c>
    </row>
    <row r="6" spans="1:7" s="53" customFormat="1" ht="47.25" customHeight="1">
      <c r="A6" s="428"/>
      <c r="B6" s="425"/>
      <c r="C6" s="431"/>
      <c r="D6" s="431"/>
      <c r="E6" s="434"/>
      <c r="F6" s="54" t="s">
        <v>90</v>
      </c>
      <c r="G6" s="53" t="s">
        <v>28</v>
      </c>
    </row>
    <row r="7" spans="1:6" s="53" customFormat="1" ht="47.25" customHeight="1">
      <c r="A7" s="426" t="s">
        <v>14</v>
      </c>
      <c r="B7" s="425" t="s">
        <v>91</v>
      </c>
      <c r="C7" s="429" t="s">
        <v>92</v>
      </c>
      <c r="D7" s="429" t="s">
        <v>86</v>
      </c>
      <c r="E7" s="432" t="s">
        <v>87</v>
      </c>
      <c r="F7" s="52" t="s">
        <v>88</v>
      </c>
    </row>
    <row r="8" spans="1:6" s="53" customFormat="1" ht="47.25" customHeight="1">
      <c r="A8" s="427"/>
      <c r="B8" s="425"/>
      <c r="C8" s="430"/>
      <c r="D8" s="430"/>
      <c r="E8" s="433"/>
      <c r="F8" s="54" t="s">
        <v>89</v>
      </c>
    </row>
    <row r="9" spans="1:6" s="53" customFormat="1" ht="47.25" customHeight="1">
      <c r="A9" s="428"/>
      <c r="B9" s="425"/>
      <c r="C9" s="431"/>
      <c r="D9" s="431"/>
      <c r="E9" s="434"/>
      <c r="F9" s="54" t="s">
        <v>90</v>
      </c>
    </row>
    <row r="10" spans="1:6" ht="20.25" customHeight="1">
      <c r="A10" s="25" t="s">
        <v>15</v>
      </c>
      <c r="B10" s="25"/>
      <c r="C10" s="19"/>
      <c r="D10" s="19"/>
      <c r="E10" s="19"/>
      <c r="F10" s="19"/>
    </row>
    <row r="11" spans="1:6" ht="20.25" customHeight="1">
      <c r="A11" s="25" t="s">
        <v>1</v>
      </c>
      <c r="B11" s="25"/>
      <c r="C11" s="19"/>
      <c r="D11" s="19"/>
      <c r="E11" s="19"/>
      <c r="F11" s="19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C7">
      <selection activeCell="I23" sqref="I23"/>
    </sheetView>
  </sheetViews>
  <sheetFormatPr defaultColWidth="9.00390625" defaultRowHeight="12.75"/>
  <cols>
    <col min="1" max="1" width="4.125" style="0" customWidth="1"/>
    <col min="2" max="2" width="41.625" style="0" customWidth="1"/>
    <col min="3" max="3" width="15.625" style="0" bestFit="1" customWidth="1"/>
    <col min="4" max="4" width="13.375" style="0" customWidth="1"/>
    <col min="5" max="5" width="13.00390625" style="0" customWidth="1"/>
    <col min="6" max="6" width="11.125" style="0" customWidth="1"/>
    <col min="7" max="7" width="12.00390625" style="0" customWidth="1"/>
    <col min="8" max="8" width="12.875" style="0" customWidth="1"/>
    <col min="9" max="9" width="11.25390625" style="0" customWidth="1"/>
  </cols>
  <sheetData>
    <row r="1" spans="1:6" ht="18">
      <c r="A1" s="423" t="s">
        <v>228</v>
      </c>
      <c r="B1" s="423"/>
      <c r="C1" s="423"/>
      <c r="D1" s="423"/>
      <c r="E1" s="423"/>
      <c r="F1" s="423"/>
    </row>
    <row r="2" spans="1:6" ht="18">
      <c r="A2" s="6"/>
      <c r="B2" s="6"/>
      <c r="C2" s="6"/>
      <c r="D2" s="6"/>
      <c r="E2" s="6"/>
      <c r="F2" s="6"/>
    </row>
    <row r="3" spans="2:6" ht="13.5" thickBot="1">
      <c r="B3" s="2"/>
      <c r="C3" s="2"/>
      <c r="D3" s="2"/>
      <c r="E3" s="2"/>
      <c r="F3" s="9" t="s">
        <v>48</v>
      </c>
    </row>
    <row r="4" spans="1:9" ht="15.75" customHeight="1" thickBot="1">
      <c r="A4" s="79"/>
      <c r="B4" s="72"/>
      <c r="C4" s="72" t="s">
        <v>179</v>
      </c>
      <c r="D4" s="435" t="s">
        <v>212</v>
      </c>
      <c r="E4" s="436"/>
      <c r="F4" s="436"/>
      <c r="G4" s="436"/>
      <c r="H4" s="436"/>
      <c r="I4" s="437"/>
    </row>
    <row r="5" spans="1:9" ht="15.75" customHeight="1">
      <c r="A5" s="80"/>
      <c r="B5" s="73" t="s">
        <v>213</v>
      </c>
      <c r="C5" s="73" t="s">
        <v>214</v>
      </c>
      <c r="D5" s="80"/>
      <c r="E5" s="80"/>
      <c r="F5" s="80"/>
      <c r="G5" s="80"/>
      <c r="H5" s="80"/>
      <c r="I5" s="80"/>
    </row>
    <row r="6" spans="1:9" ht="15.75" customHeight="1">
      <c r="A6" s="73" t="s">
        <v>178</v>
      </c>
      <c r="B6" s="73" t="s">
        <v>215</v>
      </c>
      <c r="C6" s="73" t="s">
        <v>216</v>
      </c>
      <c r="D6" s="73">
        <v>2007</v>
      </c>
      <c r="E6" s="73">
        <v>2008</v>
      </c>
      <c r="F6" s="73">
        <v>2009</v>
      </c>
      <c r="G6" s="73">
        <v>2010</v>
      </c>
      <c r="H6" s="73">
        <v>2011</v>
      </c>
      <c r="I6" s="73">
        <v>2012</v>
      </c>
    </row>
    <row r="7" spans="1:9" ht="15.75" customHeight="1">
      <c r="A7" s="80"/>
      <c r="B7" s="81"/>
      <c r="C7" s="73" t="s">
        <v>257</v>
      </c>
      <c r="D7" s="80"/>
      <c r="E7" s="80"/>
      <c r="F7" s="80"/>
      <c r="G7" s="80"/>
      <c r="H7" s="80"/>
      <c r="I7" s="80"/>
    </row>
    <row r="8" spans="1:9" ht="15.75" customHeight="1" thickBot="1">
      <c r="A8" s="80"/>
      <c r="B8" s="82"/>
      <c r="C8" s="73"/>
      <c r="D8" s="83"/>
      <c r="E8" s="83"/>
      <c r="F8" s="83"/>
      <c r="G8" s="83"/>
      <c r="H8" s="83"/>
      <c r="I8" s="83"/>
    </row>
    <row r="9" spans="1:9" ht="7.5" customHeight="1" thickBo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6</v>
      </c>
      <c r="H9" s="74">
        <v>6</v>
      </c>
      <c r="I9" s="74">
        <v>6</v>
      </c>
    </row>
    <row r="10" spans="1:9" ht="19.5" customHeight="1">
      <c r="A10" s="251" t="s">
        <v>13</v>
      </c>
      <c r="B10" s="252" t="s">
        <v>217</v>
      </c>
      <c r="C10" s="253"/>
      <c r="D10" s="253"/>
      <c r="E10" s="253"/>
      <c r="F10" s="253"/>
      <c r="G10" s="253"/>
      <c r="H10" s="253"/>
      <c r="I10" s="253"/>
    </row>
    <row r="11" spans="1:9" ht="19.5" customHeight="1">
      <c r="A11" s="85" t="s">
        <v>14</v>
      </c>
      <c r="B11" s="86" t="s">
        <v>22</v>
      </c>
      <c r="C11" s="249">
        <v>8062543</v>
      </c>
      <c r="D11" s="249">
        <v>9781395</v>
      </c>
      <c r="E11" s="249">
        <v>7424551</v>
      </c>
      <c r="F11" s="249">
        <v>5253569</v>
      </c>
      <c r="G11" s="249">
        <v>3298590</v>
      </c>
      <c r="H11" s="249">
        <v>1864471</v>
      </c>
      <c r="I11" s="249"/>
    </row>
    <row r="12" spans="1:9" ht="19.5" customHeight="1">
      <c r="A12" s="85" t="s">
        <v>15</v>
      </c>
      <c r="B12" s="86" t="s">
        <v>23</v>
      </c>
      <c r="C12" s="249">
        <v>1155526</v>
      </c>
      <c r="D12" s="249">
        <v>1454740</v>
      </c>
      <c r="E12" s="249">
        <v>427018</v>
      </c>
      <c r="F12" s="249">
        <v>186482</v>
      </c>
      <c r="G12" s="249"/>
      <c r="H12" s="249"/>
      <c r="I12" s="249"/>
    </row>
    <row r="13" spans="1:9" ht="19.5" customHeight="1">
      <c r="A13" s="85" t="s">
        <v>1</v>
      </c>
      <c r="B13" s="86" t="s">
        <v>218</v>
      </c>
      <c r="C13" s="249"/>
      <c r="D13" s="249"/>
      <c r="E13" s="249"/>
      <c r="F13" s="249"/>
      <c r="G13" s="249"/>
      <c r="H13" s="249"/>
      <c r="I13" s="249"/>
    </row>
    <row r="14" spans="1:9" ht="19.5" customHeight="1">
      <c r="A14" s="84" t="s">
        <v>21</v>
      </c>
      <c r="B14" s="86" t="s">
        <v>219</v>
      </c>
      <c r="C14" s="249">
        <f>SUM(C15,C16)</f>
        <v>0</v>
      </c>
      <c r="D14" s="249">
        <f aca="true" t="shared" si="0" ref="D14:I14">SUM(D15,D16)</f>
        <v>0</v>
      </c>
      <c r="E14" s="249">
        <f t="shared" si="0"/>
        <v>0</v>
      </c>
      <c r="F14" s="249">
        <f t="shared" si="0"/>
        <v>0</v>
      </c>
      <c r="G14" s="249">
        <f t="shared" si="0"/>
        <v>0</v>
      </c>
      <c r="H14" s="249">
        <f t="shared" si="0"/>
        <v>0</v>
      </c>
      <c r="I14" s="249">
        <f t="shared" si="0"/>
        <v>0</v>
      </c>
    </row>
    <row r="15" spans="1:9" ht="19.5" customHeight="1">
      <c r="A15" s="84"/>
      <c r="B15" s="86" t="s">
        <v>220</v>
      </c>
      <c r="C15" s="249"/>
      <c r="D15" s="249"/>
      <c r="E15" s="249"/>
      <c r="F15" s="249"/>
      <c r="G15" s="249"/>
      <c r="H15" s="249"/>
      <c r="I15" s="249"/>
    </row>
    <row r="16" spans="1:9" ht="19.5" customHeight="1">
      <c r="A16" s="84"/>
      <c r="B16" s="86" t="s">
        <v>221</v>
      </c>
      <c r="C16" s="249">
        <f>SUM(C17:C20)</f>
        <v>0</v>
      </c>
      <c r="D16" s="249">
        <f aca="true" t="shared" si="1" ref="D16:I16">SUM(D17:D20)</f>
        <v>0</v>
      </c>
      <c r="E16" s="249">
        <f t="shared" si="1"/>
        <v>0</v>
      </c>
      <c r="F16" s="249">
        <f t="shared" si="1"/>
        <v>0</v>
      </c>
      <c r="G16" s="249">
        <f t="shared" si="1"/>
        <v>0</v>
      </c>
      <c r="H16" s="249">
        <f t="shared" si="1"/>
        <v>0</v>
      </c>
      <c r="I16" s="249">
        <f t="shared" si="1"/>
        <v>0</v>
      </c>
    </row>
    <row r="17" spans="1:9" ht="19.5" customHeight="1">
      <c r="A17" s="84"/>
      <c r="B17" s="87" t="s">
        <v>222</v>
      </c>
      <c r="C17" s="249"/>
      <c r="D17" s="249"/>
      <c r="E17" s="249"/>
      <c r="F17" s="249"/>
      <c r="G17" s="249"/>
      <c r="H17" s="249"/>
      <c r="I17" s="249"/>
    </row>
    <row r="18" spans="1:9" ht="19.5" customHeight="1">
      <c r="A18" s="84"/>
      <c r="B18" s="87" t="s">
        <v>223</v>
      </c>
      <c r="C18" s="249"/>
      <c r="D18" s="249"/>
      <c r="E18" s="249"/>
      <c r="F18" s="249"/>
      <c r="G18" s="249"/>
      <c r="H18" s="249"/>
      <c r="I18" s="249"/>
    </row>
    <row r="19" spans="1:9" ht="19.5" customHeight="1">
      <c r="A19" s="84"/>
      <c r="B19" s="87" t="s">
        <v>224</v>
      </c>
      <c r="C19" s="249"/>
      <c r="D19" s="249"/>
      <c r="E19" s="249"/>
      <c r="F19" s="249"/>
      <c r="G19" s="249"/>
      <c r="H19" s="249"/>
      <c r="I19" s="249"/>
    </row>
    <row r="20" spans="1:9" ht="19.5" customHeight="1">
      <c r="A20" s="88"/>
      <c r="B20" s="87" t="s">
        <v>225</v>
      </c>
      <c r="C20" s="249"/>
      <c r="D20" s="249"/>
      <c r="E20" s="249"/>
      <c r="F20" s="249"/>
      <c r="G20" s="249"/>
      <c r="H20" s="249"/>
      <c r="I20" s="249"/>
    </row>
    <row r="21" spans="1:9" ht="19.5" customHeight="1">
      <c r="A21" s="89" t="s">
        <v>24</v>
      </c>
      <c r="B21" s="90" t="s">
        <v>150</v>
      </c>
      <c r="C21" s="250">
        <v>25758696</v>
      </c>
      <c r="D21" s="250">
        <v>21329087</v>
      </c>
      <c r="E21" s="250">
        <v>20303203</v>
      </c>
      <c r="F21" s="250">
        <v>20607751</v>
      </c>
      <c r="G21" s="250">
        <v>20838377</v>
      </c>
      <c r="H21" s="250">
        <v>21150953</v>
      </c>
      <c r="I21" s="250">
        <v>21468218</v>
      </c>
    </row>
    <row r="22" spans="1:9" ht="19.5" customHeight="1">
      <c r="A22" s="85" t="s">
        <v>27</v>
      </c>
      <c r="B22" s="86" t="s">
        <v>226</v>
      </c>
      <c r="C22" s="249">
        <f aca="true" t="shared" si="2" ref="C22:H22">SUM(C10,C11,C12,C13,C14)</f>
        <v>9218069</v>
      </c>
      <c r="D22" s="249">
        <f t="shared" si="2"/>
        <v>11236135</v>
      </c>
      <c r="E22" s="249">
        <f t="shared" si="2"/>
        <v>7851569</v>
      </c>
      <c r="F22" s="249">
        <f t="shared" si="2"/>
        <v>5440051</v>
      </c>
      <c r="G22" s="249">
        <v>3396131</v>
      </c>
      <c r="H22" s="249">
        <f t="shared" si="2"/>
        <v>1864471</v>
      </c>
      <c r="I22" s="249">
        <v>0</v>
      </c>
    </row>
    <row r="23" spans="1:9" ht="54" customHeight="1">
      <c r="A23" s="89" t="s">
        <v>572</v>
      </c>
      <c r="B23" s="270" t="s">
        <v>587</v>
      </c>
      <c r="C23" s="248">
        <v>4142777</v>
      </c>
      <c r="D23" s="248">
        <v>3535558</v>
      </c>
      <c r="E23" s="248">
        <v>1418980</v>
      </c>
      <c r="F23" s="248">
        <v>747092</v>
      </c>
      <c r="G23" s="248">
        <v>226799</v>
      </c>
      <c r="H23" s="248">
        <v>0</v>
      </c>
      <c r="I23" s="248">
        <v>0</v>
      </c>
    </row>
    <row r="24" spans="1:9" ht="19.5" customHeight="1" thickBot="1">
      <c r="A24" s="254" t="s">
        <v>34</v>
      </c>
      <c r="B24" s="255" t="s">
        <v>227</v>
      </c>
      <c r="C24" s="256">
        <f>C22/C21</f>
        <v>0.3578624088734927</v>
      </c>
      <c r="D24" s="256">
        <f aca="true" t="shared" si="3" ref="D24:I24">D22/D21</f>
        <v>0.526798685757154</v>
      </c>
      <c r="E24" s="256">
        <f t="shared" si="3"/>
        <v>0.38671578075636637</v>
      </c>
      <c r="F24" s="256">
        <f t="shared" si="3"/>
        <v>0.2639808196440262</v>
      </c>
      <c r="G24" s="256">
        <f t="shared" si="3"/>
        <v>0.1629748324449644</v>
      </c>
      <c r="H24" s="256">
        <f t="shared" si="3"/>
        <v>0.08815068521971563</v>
      </c>
      <c r="I24" s="256">
        <f t="shared" si="3"/>
        <v>0</v>
      </c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</sheetData>
  <mergeCells count="2">
    <mergeCell ref="A1:F1"/>
    <mergeCell ref="D4:I4"/>
  </mergeCells>
  <printOptions horizontalCentered="1" verticalCentered="1"/>
  <pageMargins left="0.5905511811023623" right="0.5905511811023623" top="1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  III/18/06.
z dnia 28 grudnia 2006.</oddHeader>
    <oddFooter>&amp;CStrona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D24">
      <selection activeCell="I9" sqref="I9"/>
    </sheetView>
  </sheetViews>
  <sheetFormatPr defaultColWidth="9.00390625" defaultRowHeight="12.75"/>
  <cols>
    <col min="1" max="1" width="5.625" style="2" customWidth="1"/>
    <col min="2" max="2" width="51.875" style="2" customWidth="1"/>
    <col min="3" max="3" width="17.00390625" style="271" customWidth="1"/>
    <col min="4" max="4" width="16.25390625" style="271" bestFit="1" customWidth="1"/>
    <col min="5" max="5" width="14.75390625" style="271" customWidth="1"/>
    <col min="6" max="6" width="14.00390625" style="271" customWidth="1"/>
    <col min="7" max="7" width="15.00390625" style="271" customWidth="1"/>
    <col min="8" max="8" width="15.125" style="271" customWidth="1"/>
    <col min="9" max="9" width="14.75390625" style="271" customWidth="1"/>
    <col min="10" max="16384" width="9.125" style="2" customWidth="1"/>
  </cols>
  <sheetData>
    <row r="1" spans="1:7" ht="18">
      <c r="A1" s="388" t="s">
        <v>229</v>
      </c>
      <c r="B1" s="388"/>
      <c r="C1" s="388"/>
      <c r="D1" s="388"/>
      <c r="E1" s="388"/>
      <c r="F1" s="388"/>
      <c r="G1" s="388"/>
    </row>
    <row r="2" ht="8.25" customHeight="1" thickBot="1">
      <c r="G2" s="272" t="s">
        <v>48</v>
      </c>
    </row>
    <row r="3" spans="1:9" ht="21" customHeight="1" thickBot="1">
      <c r="A3" s="440" t="s">
        <v>178</v>
      </c>
      <c r="B3" s="440" t="s">
        <v>0</v>
      </c>
      <c r="C3" s="438" t="s">
        <v>230</v>
      </c>
      <c r="D3" s="442" t="s">
        <v>70</v>
      </c>
      <c r="E3" s="444" t="s">
        <v>231</v>
      </c>
      <c r="F3" s="445"/>
      <c r="G3" s="445"/>
      <c r="H3" s="445"/>
      <c r="I3" s="446"/>
    </row>
    <row r="4" spans="1:9" ht="24.75" customHeight="1" thickBot="1">
      <c r="A4" s="441"/>
      <c r="B4" s="441"/>
      <c r="C4" s="439"/>
      <c r="D4" s="443"/>
      <c r="E4" s="273">
        <v>2008</v>
      </c>
      <c r="F4" s="273">
        <v>2009</v>
      </c>
      <c r="G4" s="273">
        <v>2010</v>
      </c>
      <c r="H4" s="273">
        <v>2011</v>
      </c>
      <c r="I4" s="273">
        <v>2012</v>
      </c>
    </row>
    <row r="5" spans="1:9" ht="12.75" customHeight="1" thickBot="1">
      <c r="A5" s="257">
        <v>1</v>
      </c>
      <c r="B5" s="74">
        <v>2</v>
      </c>
      <c r="C5" s="274">
        <v>3</v>
      </c>
      <c r="D5" s="274">
        <v>4</v>
      </c>
      <c r="E5" s="274">
        <v>5</v>
      </c>
      <c r="F5" s="274">
        <v>6</v>
      </c>
      <c r="G5" s="274">
        <v>7</v>
      </c>
      <c r="H5" s="274">
        <v>8</v>
      </c>
      <c r="I5" s="274">
        <v>9</v>
      </c>
    </row>
    <row r="6" spans="1:9" ht="15" customHeight="1">
      <c r="A6" s="266" t="s">
        <v>11</v>
      </c>
      <c r="B6" s="258" t="s">
        <v>579</v>
      </c>
      <c r="C6" s="275">
        <f>SUM(C7,C11,C12,C13:C14)</f>
        <v>25758696</v>
      </c>
      <c r="D6" s="275">
        <f aca="true" t="shared" si="0" ref="D6:I6">SUM(D7,D11,D12,D13:D14)</f>
        <v>21329087</v>
      </c>
      <c r="E6" s="275">
        <f t="shared" si="0"/>
        <v>20303203</v>
      </c>
      <c r="F6" s="275">
        <f t="shared" si="0"/>
        <v>20607751</v>
      </c>
      <c r="G6" s="275">
        <f t="shared" si="0"/>
        <v>20838377</v>
      </c>
      <c r="H6" s="275">
        <f t="shared" si="0"/>
        <v>21150953</v>
      </c>
      <c r="I6" s="275">
        <f t="shared" si="0"/>
        <v>21468218</v>
      </c>
    </row>
    <row r="7" spans="1:9" ht="14.25" customHeight="1">
      <c r="A7" s="267" t="s">
        <v>232</v>
      </c>
      <c r="B7" s="259" t="s">
        <v>233</v>
      </c>
      <c r="C7" s="276">
        <v>4754604</v>
      </c>
      <c r="D7" s="276">
        <v>5079171</v>
      </c>
      <c r="E7" s="276">
        <v>5155358</v>
      </c>
      <c r="F7" s="276">
        <v>5232688</v>
      </c>
      <c r="G7" s="276">
        <v>5232689</v>
      </c>
      <c r="H7" s="276">
        <v>5311180</v>
      </c>
      <c r="I7" s="276">
        <v>5390848</v>
      </c>
    </row>
    <row r="8" spans="1:9" ht="15.75" customHeight="1">
      <c r="A8" s="267" t="s">
        <v>13</v>
      </c>
      <c r="B8" s="259" t="s">
        <v>577</v>
      </c>
      <c r="C8" s="276">
        <v>3030202</v>
      </c>
      <c r="D8" s="276">
        <v>3362264</v>
      </c>
      <c r="E8" s="276">
        <v>3412697</v>
      </c>
      <c r="F8" s="276">
        <v>3463888</v>
      </c>
      <c r="G8" s="276">
        <v>3515846</v>
      </c>
      <c r="H8" s="276">
        <v>3568584</v>
      </c>
      <c r="I8" s="276">
        <v>3622113</v>
      </c>
    </row>
    <row r="9" spans="1:9" ht="16.5" customHeight="1">
      <c r="A9" s="267" t="s">
        <v>14</v>
      </c>
      <c r="B9" s="259" t="s">
        <v>234</v>
      </c>
      <c r="C9" s="276">
        <v>273090</v>
      </c>
      <c r="D9" s="276">
        <v>271085</v>
      </c>
      <c r="E9" s="276">
        <v>281449</v>
      </c>
      <c r="F9" s="276">
        <v>285671</v>
      </c>
      <c r="G9" s="276">
        <v>289956</v>
      </c>
      <c r="H9" s="276">
        <v>294305</v>
      </c>
      <c r="I9" s="276">
        <v>298720</v>
      </c>
    </row>
    <row r="10" spans="1:9" ht="15" customHeight="1">
      <c r="A10" s="267" t="s">
        <v>15</v>
      </c>
      <c r="B10" s="260" t="s">
        <v>235</v>
      </c>
      <c r="C10" s="277">
        <v>1322302</v>
      </c>
      <c r="D10" s="277">
        <v>1442642</v>
      </c>
      <c r="E10" s="277">
        <v>1464281</v>
      </c>
      <c r="F10" s="277">
        <v>1486245</v>
      </c>
      <c r="G10" s="277">
        <v>1508539</v>
      </c>
      <c r="H10" s="277">
        <v>1531167</v>
      </c>
      <c r="I10" s="277">
        <v>1554135</v>
      </c>
    </row>
    <row r="11" spans="1:9" ht="15" customHeight="1">
      <c r="A11" s="267" t="s">
        <v>236</v>
      </c>
      <c r="B11" s="259" t="s">
        <v>237</v>
      </c>
      <c r="C11" s="276">
        <v>10206133</v>
      </c>
      <c r="D11" s="276">
        <v>10538447</v>
      </c>
      <c r="E11" s="276">
        <v>10220253</v>
      </c>
      <c r="F11" s="276">
        <v>10373557</v>
      </c>
      <c r="G11" s="276">
        <v>10529160</v>
      </c>
      <c r="H11" s="276">
        <v>10687097</v>
      </c>
      <c r="I11" s="276">
        <v>10847404</v>
      </c>
    </row>
    <row r="12" spans="1:9" ht="15.75" customHeight="1">
      <c r="A12" s="267" t="s">
        <v>238</v>
      </c>
      <c r="B12" s="259" t="s">
        <v>239</v>
      </c>
      <c r="C12" s="276">
        <v>4766026</v>
      </c>
      <c r="D12" s="276">
        <v>4949169</v>
      </c>
      <c r="E12" s="276">
        <v>4439372</v>
      </c>
      <c r="F12" s="276">
        <v>4498639</v>
      </c>
      <c r="G12" s="276">
        <v>4558576</v>
      </c>
      <c r="H12" s="276">
        <v>4619185</v>
      </c>
      <c r="I12" s="276">
        <v>4696474</v>
      </c>
    </row>
    <row r="13" spans="1:9" ht="15.75" customHeight="1">
      <c r="A13" s="267" t="s">
        <v>248</v>
      </c>
      <c r="B13" s="259" t="s">
        <v>619</v>
      </c>
      <c r="C13" s="276">
        <v>1864866</v>
      </c>
      <c r="D13" s="276">
        <v>612000</v>
      </c>
      <c r="E13" s="276">
        <v>488220</v>
      </c>
      <c r="F13" s="276">
        <v>502867</v>
      </c>
      <c r="G13" s="276">
        <v>517952</v>
      </c>
      <c r="H13" s="276">
        <v>533491</v>
      </c>
      <c r="I13" s="276">
        <v>533492</v>
      </c>
    </row>
    <row r="14" spans="1:9" ht="13.5" customHeight="1">
      <c r="A14" s="267" t="s">
        <v>620</v>
      </c>
      <c r="B14" s="259" t="s">
        <v>578</v>
      </c>
      <c r="C14" s="276">
        <v>4167067</v>
      </c>
      <c r="D14" s="276">
        <v>150300</v>
      </c>
      <c r="E14" s="276">
        <v>0</v>
      </c>
      <c r="F14" s="276">
        <v>0</v>
      </c>
      <c r="G14" s="276">
        <v>0</v>
      </c>
      <c r="H14" s="276">
        <v>0</v>
      </c>
      <c r="I14" s="276">
        <v>0</v>
      </c>
    </row>
    <row r="15" spans="1:9" ht="15.75" customHeight="1">
      <c r="A15" s="267" t="s">
        <v>17</v>
      </c>
      <c r="B15" s="261" t="s">
        <v>240</v>
      </c>
      <c r="C15" s="278">
        <f>C16+C17</f>
        <v>29105788</v>
      </c>
      <c r="D15" s="278">
        <f aca="true" t="shared" si="1" ref="D15:I15">D16+D17</f>
        <v>23457153</v>
      </c>
      <c r="E15" s="278">
        <f t="shared" si="1"/>
        <v>20299268</v>
      </c>
      <c r="F15" s="278">
        <f t="shared" si="1"/>
        <v>20602800</v>
      </c>
      <c r="G15" s="278">
        <f t="shared" si="1"/>
        <v>20830600</v>
      </c>
      <c r="H15" s="278">
        <f t="shared" si="1"/>
        <v>21142850</v>
      </c>
      <c r="I15" s="278">
        <f t="shared" si="1"/>
        <v>21459640</v>
      </c>
    </row>
    <row r="16" spans="1:9" ht="15.75" customHeight="1">
      <c r="A16" s="267" t="s">
        <v>232</v>
      </c>
      <c r="B16" s="299" t="s">
        <v>43</v>
      </c>
      <c r="C16" s="298">
        <v>20448984</v>
      </c>
      <c r="D16" s="298">
        <v>20097524</v>
      </c>
      <c r="E16" s="298">
        <v>19059268</v>
      </c>
      <c r="F16" s="298">
        <v>16700470</v>
      </c>
      <c r="G16" s="298">
        <v>16869727</v>
      </c>
      <c r="H16" s="298">
        <v>17122573</v>
      </c>
      <c r="I16" s="298">
        <v>17626550</v>
      </c>
    </row>
    <row r="17" spans="1:9" ht="15.75" customHeight="1">
      <c r="A17" s="267" t="s">
        <v>236</v>
      </c>
      <c r="B17" s="299" t="s">
        <v>621</v>
      </c>
      <c r="C17" s="298">
        <v>8656804</v>
      </c>
      <c r="D17" s="298">
        <v>3359629</v>
      </c>
      <c r="E17" s="298">
        <v>1240000</v>
      </c>
      <c r="F17" s="298">
        <v>3902330</v>
      </c>
      <c r="G17" s="298">
        <v>3960873</v>
      </c>
      <c r="H17" s="298">
        <v>4020277</v>
      </c>
      <c r="I17" s="298">
        <v>3833090</v>
      </c>
    </row>
    <row r="18" spans="1:9" ht="15" customHeight="1">
      <c r="A18" s="267" t="s">
        <v>18</v>
      </c>
      <c r="B18" s="261" t="s">
        <v>241</v>
      </c>
      <c r="C18" s="278">
        <f>SUM(C19,C23,C27,C28)</f>
        <v>6749269</v>
      </c>
      <c r="D18" s="278">
        <f aca="true" t="shared" si="2" ref="D18:I18">SUM(D19,D23,D27,D28)</f>
        <v>3942467</v>
      </c>
      <c r="E18" s="278">
        <f t="shared" si="2"/>
        <v>3744566</v>
      </c>
      <c r="F18" s="278">
        <f t="shared" si="2"/>
        <v>2663518</v>
      </c>
      <c r="G18" s="278">
        <f t="shared" si="2"/>
        <v>2218920</v>
      </c>
      <c r="H18" s="278">
        <f t="shared" si="2"/>
        <v>1640660</v>
      </c>
      <c r="I18" s="278">
        <f t="shared" si="2"/>
        <v>1924471</v>
      </c>
    </row>
    <row r="19" spans="1:9" ht="16.5" customHeight="1">
      <c r="A19" s="267" t="s">
        <v>232</v>
      </c>
      <c r="B19" s="262" t="s">
        <v>242</v>
      </c>
      <c r="C19" s="276">
        <v>6041818</v>
      </c>
      <c r="D19" s="276">
        <f>SUM(D20:D22)</f>
        <v>3633416</v>
      </c>
      <c r="E19" s="276">
        <f>SUM(E20:E22)</f>
        <v>1399192</v>
      </c>
      <c r="F19" s="276">
        <f>SUM(F20:F22)</f>
        <v>645356</v>
      </c>
      <c r="G19" s="276">
        <f>SUM(G20:G22)</f>
        <v>307093</v>
      </c>
      <c r="H19" s="276">
        <v>0</v>
      </c>
      <c r="I19" s="276">
        <v>0</v>
      </c>
    </row>
    <row r="20" spans="1:9" ht="15" customHeight="1">
      <c r="A20" s="267" t="s">
        <v>13</v>
      </c>
      <c r="B20" s="259" t="s">
        <v>243</v>
      </c>
      <c r="C20" s="276">
        <v>2734579</v>
      </c>
      <c r="D20" s="276">
        <v>666224</v>
      </c>
      <c r="E20" s="276">
        <v>667988</v>
      </c>
      <c r="F20" s="276">
        <v>166668</v>
      </c>
      <c r="G20" s="276">
        <v>0</v>
      </c>
      <c r="H20" s="276">
        <v>0</v>
      </c>
      <c r="I20" s="276">
        <v>0</v>
      </c>
    </row>
    <row r="21" spans="1:9" ht="31.5" customHeight="1">
      <c r="A21" s="267" t="s">
        <v>14</v>
      </c>
      <c r="B21" s="265" t="s">
        <v>244</v>
      </c>
      <c r="C21" s="276">
        <v>3107239</v>
      </c>
      <c r="D21" s="276">
        <v>2737792</v>
      </c>
      <c r="E21" s="276">
        <v>659204</v>
      </c>
      <c r="F21" s="276">
        <v>448688</v>
      </c>
      <c r="G21" s="276">
        <v>297093</v>
      </c>
      <c r="H21" s="276">
        <v>0</v>
      </c>
      <c r="I21" s="276">
        <v>0</v>
      </c>
    </row>
    <row r="22" spans="1:9" ht="16.5" customHeight="1">
      <c r="A22" s="267" t="s">
        <v>15</v>
      </c>
      <c r="B22" s="259" t="s">
        <v>245</v>
      </c>
      <c r="C22" s="276">
        <v>200000</v>
      </c>
      <c r="D22" s="276">
        <v>229400</v>
      </c>
      <c r="E22" s="276">
        <v>72000</v>
      </c>
      <c r="F22" s="276">
        <v>30000</v>
      </c>
      <c r="G22" s="276">
        <v>10000</v>
      </c>
      <c r="H22" s="276">
        <v>0</v>
      </c>
      <c r="I22" s="276">
        <v>0</v>
      </c>
    </row>
    <row r="23" spans="1:9" ht="15.75" customHeight="1">
      <c r="A23" s="267" t="s">
        <v>236</v>
      </c>
      <c r="B23" s="262" t="s">
        <v>246</v>
      </c>
      <c r="C23" s="276">
        <v>49000</v>
      </c>
      <c r="D23" s="276">
        <v>150600</v>
      </c>
      <c r="E23" s="276">
        <v>2345374</v>
      </c>
      <c r="F23" s="276">
        <v>2018162</v>
      </c>
      <c r="G23" s="276">
        <f>SUM(G24:G26)</f>
        <v>1911827</v>
      </c>
      <c r="H23" s="276">
        <v>1640660</v>
      </c>
      <c r="I23" s="276">
        <v>1924471</v>
      </c>
    </row>
    <row r="24" spans="1:9" ht="15.75" customHeight="1">
      <c r="A24" s="267" t="s">
        <v>13</v>
      </c>
      <c r="B24" s="259" t="s">
        <v>243</v>
      </c>
      <c r="C24" s="276"/>
      <c r="D24" s="276"/>
      <c r="E24" s="276">
        <v>600000</v>
      </c>
      <c r="F24" s="276">
        <v>1572962</v>
      </c>
      <c r="G24" s="276">
        <v>1523627</v>
      </c>
      <c r="H24" s="276">
        <v>1304861</v>
      </c>
      <c r="I24" s="276">
        <v>1864471</v>
      </c>
    </row>
    <row r="25" spans="1:9" ht="27.75" customHeight="1">
      <c r="A25" s="267" t="s">
        <v>14</v>
      </c>
      <c r="B25" s="265" t="s">
        <v>244</v>
      </c>
      <c r="C25" s="276"/>
      <c r="D25" s="276"/>
      <c r="E25" s="276">
        <v>1457374</v>
      </c>
      <c r="F25" s="276">
        <v>223200</v>
      </c>
      <c r="G25" s="276">
        <v>223200</v>
      </c>
      <c r="H25" s="276">
        <v>226799</v>
      </c>
      <c r="I25" s="276">
        <v>0</v>
      </c>
    </row>
    <row r="26" spans="1:9" ht="15.75" customHeight="1">
      <c r="A26" s="267" t="s">
        <v>15</v>
      </c>
      <c r="B26" s="259" t="s">
        <v>245</v>
      </c>
      <c r="C26" s="276">
        <v>49000</v>
      </c>
      <c r="D26" s="276">
        <v>150600</v>
      </c>
      <c r="E26" s="276">
        <v>288000</v>
      </c>
      <c r="F26" s="276">
        <v>222000</v>
      </c>
      <c r="G26" s="276">
        <v>165000</v>
      </c>
      <c r="H26" s="276">
        <v>109000</v>
      </c>
      <c r="I26" s="276">
        <v>60000</v>
      </c>
    </row>
    <row r="27" spans="1:9" ht="15.75" customHeight="1">
      <c r="A27" s="267" t="s">
        <v>238</v>
      </c>
      <c r="B27" s="259" t="s">
        <v>247</v>
      </c>
      <c r="C27" s="276">
        <v>658451</v>
      </c>
      <c r="D27" s="276">
        <v>158451</v>
      </c>
      <c r="E27" s="276"/>
      <c r="F27" s="276"/>
      <c r="G27" s="276"/>
      <c r="H27" s="276"/>
      <c r="I27" s="276"/>
    </row>
    <row r="28" spans="1:9" ht="16.5" customHeight="1">
      <c r="A28" s="267" t="s">
        <v>248</v>
      </c>
      <c r="B28" s="259" t="s">
        <v>26</v>
      </c>
      <c r="C28" s="276"/>
      <c r="D28" s="276"/>
      <c r="E28" s="276"/>
      <c r="F28" s="276"/>
      <c r="G28" s="276"/>
      <c r="H28" s="276"/>
      <c r="I28" s="276"/>
    </row>
    <row r="29" spans="1:9" ht="15" customHeight="1">
      <c r="A29" s="267" t="s">
        <v>44</v>
      </c>
      <c r="B29" s="261" t="s">
        <v>249</v>
      </c>
      <c r="C29" s="278">
        <f>C6-C15</f>
        <v>-3347092</v>
      </c>
      <c r="D29" s="278">
        <f aca="true" t="shared" si="3" ref="D29:I29">D6-D15</f>
        <v>-2128066</v>
      </c>
      <c r="E29" s="278">
        <f t="shared" si="3"/>
        <v>3935</v>
      </c>
      <c r="F29" s="278">
        <f t="shared" si="3"/>
        <v>4951</v>
      </c>
      <c r="G29" s="278">
        <f t="shared" si="3"/>
        <v>7777</v>
      </c>
      <c r="H29" s="278">
        <f t="shared" si="3"/>
        <v>8103</v>
      </c>
      <c r="I29" s="278">
        <f t="shared" si="3"/>
        <v>8578</v>
      </c>
    </row>
    <row r="30" spans="1:9" ht="16.5" customHeight="1">
      <c r="A30" s="267" t="s">
        <v>250</v>
      </c>
      <c r="B30" s="261" t="s">
        <v>251</v>
      </c>
      <c r="C30" s="278">
        <v>9218069</v>
      </c>
      <c r="D30" s="278">
        <v>11236135</v>
      </c>
      <c r="E30" s="278">
        <v>7851569</v>
      </c>
      <c r="F30" s="278">
        <v>5440051</v>
      </c>
      <c r="G30" s="278">
        <v>3396131</v>
      </c>
      <c r="H30" s="278">
        <v>1864471</v>
      </c>
      <c r="I30" s="278"/>
    </row>
    <row r="31" spans="1:9" ht="24" customHeight="1">
      <c r="A31" s="267" t="s">
        <v>13</v>
      </c>
      <c r="B31" s="265" t="s">
        <v>252</v>
      </c>
      <c r="C31" s="276">
        <v>4142777</v>
      </c>
      <c r="D31" s="276">
        <v>3535558</v>
      </c>
      <c r="E31" s="276">
        <v>1418980</v>
      </c>
      <c r="F31" s="276">
        <v>747092</v>
      </c>
      <c r="G31" s="276">
        <v>226799</v>
      </c>
      <c r="H31" s="276"/>
      <c r="I31" s="276"/>
    </row>
    <row r="32" spans="1:9" ht="18.75" customHeight="1">
      <c r="A32" s="267" t="s">
        <v>253</v>
      </c>
      <c r="B32" s="261" t="s">
        <v>573</v>
      </c>
      <c r="C32" s="279">
        <f>C30/C6</f>
        <v>0.3578624088734927</v>
      </c>
      <c r="D32" s="279">
        <f aca="true" t="shared" si="4" ref="D32:I32">D30/D6</f>
        <v>0.526798685757154</v>
      </c>
      <c r="E32" s="279">
        <f t="shared" si="4"/>
        <v>0.38671578075636637</v>
      </c>
      <c r="F32" s="279">
        <f t="shared" si="4"/>
        <v>0.2639808196440262</v>
      </c>
      <c r="G32" s="279">
        <f t="shared" si="4"/>
        <v>0.1629748324449644</v>
      </c>
      <c r="H32" s="279">
        <f t="shared" si="4"/>
        <v>0.08815068521971563</v>
      </c>
      <c r="I32" s="279">
        <f t="shared" si="4"/>
        <v>0</v>
      </c>
    </row>
    <row r="33" spans="1:9" ht="23.25" customHeight="1">
      <c r="A33" s="267" t="s">
        <v>254</v>
      </c>
      <c r="B33" s="263" t="s">
        <v>574</v>
      </c>
      <c r="C33" s="279">
        <f>C18/C6</f>
        <v>0.26201904785863384</v>
      </c>
      <c r="D33" s="279">
        <f aca="true" t="shared" si="5" ref="D33:I33">D18/D6</f>
        <v>0.18483993243592658</v>
      </c>
      <c r="E33" s="279">
        <f t="shared" si="5"/>
        <v>0.18443227898573442</v>
      </c>
      <c r="F33" s="279">
        <f t="shared" si="5"/>
        <v>0.12924835902762993</v>
      </c>
      <c r="G33" s="279">
        <f t="shared" si="5"/>
        <v>0.10648238104147938</v>
      </c>
      <c r="H33" s="279">
        <f t="shared" si="5"/>
        <v>0.07756908163901645</v>
      </c>
      <c r="I33" s="279">
        <f t="shared" si="5"/>
        <v>0.08964279196345035</v>
      </c>
    </row>
    <row r="34" spans="1:9" ht="24.75" customHeight="1">
      <c r="A34" s="267" t="s">
        <v>255</v>
      </c>
      <c r="B34" s="263" t="s">
        <v>575</v>
      </c>
      <c r="C34" s="279">
        <f>(C30-C31)/C6</f>
        <v>0.19703217895812739</v>
      </c>
      <c r="D34" s="279">
        <f aca="true" t="shared" si="6" ref="D34:I34">(D30-D31)/D6</f>
        <v>0.3610364100441805</v>
      </c>
      <c r="E34" s="279">
        <f t="shared" si="6"/>
        <v>0.3168263155325788</v>
      </c>
      <c r="F34" s="279">
        <f t="shared" si="6"/>
        <v>0.2277278583189403</v>
      </c>
      <c r="G34" s="279">
        <f t="shared" si="6"/>
        <v>0.1520911153493384</v>
      </c>
      <c r="H34" s="279">
        <f t="shared" si="6"/>
        <v>0.08815068521971563</v>
      </c>
      <c r="I34" s="279">
        <f t="shared" si="6"/>
        <v>0</v>
      </c>
    </row>
    <row r="35" spans="1:9" ht="24.75" customHeight="1" thickBot="1">
      <c r="A35" s="268" t="s">
        <v>256</v>
      </c>
      <c r="B35" s="264" t="s">
        <v>576</v>
      </c>
      <c r="C35" s="280">
        <f>(C18-C21-C25)/C6</f>
        <v>0.14139030950945652</v>
      </c>
      <c r="D35" s="280">
        <f aca="true" t="shared" si="7" ref="D35:I35">(D18-D21-D25)/D6</f>
        <v>0.05648038286870882</v>
      </c>
      <c r="E35" s="280">
        <f t="shared" si="7"/>
        <v>0.08018380154106719</v>
      </c>
      <c r="F35" s="280">
        <f t="shared" si="7"/>
        <v>0.09664470421833028</v>
      </c>
      <c r="G35" s="280">
        <f t="shared" si="7"/>
        <v>0.0815143616990901</v>
      </c>
      <c r="H35" s="280">
        <f t="shared" si="7"/>
        <v>0.06684620782808226</v>
      </c>
      <c r="I35" s="280">
        <f t="shared" si="7"/>
        <v>0.08964279196345035</v>
      </c>
    </row>
  </sheetData>
  <mergeCells count="6">
    <mergeCell ref="A1:G1"/>
    <mergeCell ref="C3:C4"/>
    <mergeCell ref="B3:B4"/>
    <mergeCell ref="A3:A4"/>
    <mergeCell ref="D3:D4"/>
    <mergeCell ref="E3:I3"/>
  </mergeCells>
  <printOptions horizontalCentered="1" verticalCentered="1"/>
  <pageMargins left="0.1968503937007874" right="0.3937007874015748" top="0.78" bottom="0.5" header="0.32" footer="0.28"/>
  <pageSetup horizontalDpi="600" verticalDpi="600" orientation="landscape" paperSize="9" scale="80" r:id="rId1"/>
  <headerFooter alignWithMargins="0">
    <oddHeader>&amp;R&amp;9Załącznik nr &amp;A
do uchwały Rady Gminy Nr  III/18/06
z dnia 28 grudnia 2006 r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1"/>
  <sheetViews>
    <sheetView workbookViewId="0" topLeftCell="A1">
      <selection activeCell="D2" sqref="D2"/>
    </sheetView>
  </sheetViews>
  <sheetFormatPr defaultColWidth="9.00390625" defaultRowHeight="12.75"/>
  <cols>
    <col min="1" max="1" width="6.25390625" style="92" customWidth="1"/>
    <col min="2" max="2" width="8.125" style="92" customWidth="1"/>
    <col min="3" max="3" width="6.875" style="92" customWidth="1"/>
    <col min="4" max="4" width="49.125" style="92" customWidth="1"/>
    <col min="5" max="5" width="14.25390625" style="129" hidden="1" customWidth="1"/>
    <col min="6" max="6" width="11.625" style="129" customWidth="1"/>
    <col min="7" max="9" width="11.625" style="133" customWidth="1"/>
    <col min="10" max="12" width="10.75390625" style="133" customWidth="1"/>
    <col min="13" max="13" width="11.75390625" style="133" customWidth="1"/>
  </cols>
  <sheetData>
    <row r="1" spans="1:13" ht="12.75">
      <c r="A1" s="377" t="s">
        <v>580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7.5" customHeight="1">
      <c r="A2" s="91"/>
      <c r="B2" s="91"/>
      <c r="C2" s="91"/>
      <c r="D2" s="91"/>
      <c r="E2" s="116"/>
      <c r="F2" s="116"/>
      <c r="G2" s="116"/>
      <c r="H2" s="116"/>
      <c r="I2" s="129"/>
      <c r="J2" s="129"/>
      <c r="K2" s="129"/>
      <c r="L2" s="129"/>
      <c r="M2" s="129"/>
    </row>
    <row r="3" spans="1:13" ht="12.75">
      <c r="A3" s="91"/>
      <c r="B3" s="91"/>
      <c r="C3" s="91"/>
      <c r="D3" s="91"/>
      <c r="E3" s="116"/>
      <c r="F3" s="116"/>
      <c r="G3" s="116"/>
      <c r="H3" s="129"/>
      <c r="I3" s="129"/>
      <c r="J3" s="129"/>
      <c r="K3" s="129"/>
      <c r="L3" s="129"/>
      <c r="M3" s="130" t="s">
        <v>68</v>
      </c>
    </row>
    <row r="4" spans="1:13" s="62" customFormat="1" ht="18.75" customHeight="1">
      <c r="A4" s="358" t="s">
        <v>2</v>
      </c>
      <c r="B4" s="358" t="s">
        <v>3</v>
      </c>
      <c r="C4" s="354" t="s">
        <v>162</v>
      </c>
      <c r="D4" s="359" t="s">
        <v>19</v>
      </c>
      <c r="E4" s="353"/>
      <c r="F4" s="117" t="s">
        <v>141</v>
      </c>
      <c r="G4" s="117" t="s">
        <v>6</v>
      </c>
      <c r="H4" s="117"/>
      <c r="I4" s="117"/>
      <c r="J4" s="117"/>
      <c r="K4" s="117"/>
      <c r="L4" s="117"/>
      <c r="M4" s="117"/>
    </row>
    <row r="5" spans="1:13" s="62" customFormat="1" ht="20.25" customHeight="1">
      <c r="A5" s="358"/>
      <c r="B5" s="358"/>
      <c r="C5" s="355"/>
      <c r="D5" s="359"/>
      <c r="E5" s="353"/>
      <c r="F5" s="117"/>
      <c r="G5" s="117" t="s">
        <v>43</v>
      </c>
      <c r="H5" s="117" t="s">
        <v>113</v>
      </c>
      <c r="I5" s="117"/>
      <c r="J5" s="117"/>
      <c r="K5" s="117"/>
      <c r="L5" s="117"/>
      <c r="M5" s="117" t="s">
        <v>46</v>
      </c>
    </row>
    <row r="6" spans="1:13" s="62" customFormat="1" ht="65.25" customHeight="1">
      <c r="A6" s="358"/>
      <c r="B6" s="358"/>
      <c r="C6" s="356"/>
      <c r="D6" s="359"/>
      <c r="E6" s="353"/>
      <c r="F6" s="117"/>
      <c r="G6" s="117"/>
      <c r="H6" s="117" t="s">
        <v>139</v>
      </c>
      <c r="I6" s="117" t="s">
        <v>140</v>
      </c>
      <c r="J6" s="117" t="s">
        <v>137</v>
      </c>
      <c r="K6" s="117" t="s">
        <v>163</v>
      </c>
      <c r="L6" s="117" t="s">
        <v>138</v>
      </c>
      <c r="M6" s="117"/>
    </row>
    <row r="7" spans="1:13" s="62" customFormat="1" ht="12" customHeight="1">
      <c r="A7" s="93">
        <v>1</v>
      </c>
      <c r="B7" s="93">
        <v>2</v>
      </c>
      <c r="C7" s="93">
        <v>3</v>
      </c>
      <c r="D7" s="330">
        <v>4</v>
      </c>
      <c r="E7" s="343"/>
      <c r="F7" s="352">
        <v>6</v>
      </c>
      <c r="G7" s="118">
        <v>7</v>
      </c>
      <c r="H7" s="118">
        <v>8</v>
      </c>
      <c r="I7" s="118">
        <v>9</v>
      </c>
      <c r="J7" s="118">
        <v>10</v>
      </c>
      <c r="K7" s="118">
        <v>11</v>
      </c>
      <c r="L7" s="118">
        <v>12</v>
      </c>
      <c r="M7" s="118">
        <v>13</v>
      </c>
    </row>
    <row r="8" spans="1:13" s="53" customFormat="1" ht="12.75">
      <c r="A8" s="94" t="s">
        <v>371</v>
      </c>
      <c r="B8" s="95"/>
      <c r="C8" s="96"/>
      <c r="D8" s="331" t="s">
        <v>258</v>
      </c>
      <c r="E8" s="344"/>
      <c r="F8" s="119">
        <f>F9+F14+F16</f>
        <v>1728830</v>
      </c>
      <c r="G8" s="119">
        <f aca="true" t="shared" si="0" ref="G8:L8">G9+G14+G16</f>
        <v>16889</v>
      </c>
      <c r="H8" s="119">
        <f t="shared" si="0"/>
        <v>0</v>
      </c>
      <c r="I8" s="119">
        <f t="shared" si="0"/>
        <v>0</v>
      </c>
      <c r="J8" s="119">
        <f t="shared" si="0"/>
        <v>0</v>
      </c>
      <c r="K8" s="119">
        <f t="shared" si="0"/>
        <v>0</v>
      </c>
      <c r="L8" s="119">
        <f t="shared" si="0"/>
        <v>0</v>
      </c>
      <c r="M8" s="119">
        <f>M9+M14+M16</f>
        <v>1711941</v>
      </c>
    </row>
    <row r="9" spans="1:13" s="53" customFormat="1" ht="12.75">
      <c r="A9" s="97"/>
      <c r="B9" s="97" t="s">
        <v>259</v>
      </c>
      <c r="C9" s="98"/>
      <c r="D9" s="332" t="s">
        <v>260</v>
      </c>
      <c r="E9" s="344"/>
      <c r="F9" s="120">
        <f>F10+F11+F13+F12</f>
        <v>1711941</v>
      </c>
      <c r="G9" s="120">
        <f aca="true" t="shared" si="1" ref="G9:M9">G10+G11+G13+G12</f>
        <v>0</v>
      </c>
      <c r="H9" s="120">
        <f t="shared" si="1"/>
        <v>0</v>
      </c>
      <c r="I9" s="120">
        <f t="shared" si="1"/>
        <v>0</v>
      </c>
      <c r="J9" s="120">
        <f t="shared" si="1"/>
        <v>0</v>
      </c>
      <c r="K9" s="120">
        <f t="shared" si="1"/>
        <v>0</v>
      </c>
      <c r="L9" s="120">
        <f t="shared" si="1"/>
        <v>0</v>
      </c>
      <c r="M9" s="120">
        <f t="shared" si="1"/>
        <v>1711941</v>
      </c>
    </row>
    <row r="10" spans="1:13" s="53" customFormat="1" ht="13.5" customHeight="1">
      <c r="A10" s="97"/>
      <c r="B10" s="99"/>
      <c r="C10" s="100">
        <v>6050</v>
      </c>
      <c r="D10" s="333" t="s">
        <v>261</v>
      </c>
      <c r="E10" s="345"/>
      <c r="F10" s="121">
        <v>263026</v>
      </c>
      <c r="G10" s="134"/>
      <c r="H10" s="134"/>
      <c r="I10" s="134"/>
      <c r="J10" s="134"/>
      <c r="K10" s="134"/>
      <c r="L10" s="134"/>
      <c r="M10" s="134">
        <f>SUM(F10)</f>
        <v>263026</v>
      </c>
    </row>
    <row r="11" spans="1:13" s="53" customFormat="1" ht="12.75" customHeight="1" hidden="1">
      <c r="A11" s="97"/>
      <c r="B11" s="99"/>
      <c r="C11" s="100"/>
      <c r="D11" s="333"/>
      <c r="E11" s="345"/>
      <c r="F11" s="121"/>
      <c r="G11" s="134"/>
      <c r="H11" s="134"/>
      <c r="I11" s="134"/>
      <c r="J11" s="134"/>
      <c r="K11" s="134"/>
      <c r="L11" s="134"/>
      <c r="M11" s="134"/>
    </row>
    <row r="12" spans="1:13" s="53" customFormat="1" ht="13.5" customHeight="1">
      <c r="A12" s="97"/>
      <c r="B12" s="99"/>
      <c r="C12" s="100">
        <v>6058</v>
      </c>
      <c r="D12" s="333" t="s">
        <v>261</v>
      </c>
      <c r="E12" s="345"/>
      <c r="F12" s="121">
        <v>787186</v>
      </c>
      <c r="G12" s="134"/>
      <c r="H12" s="134"/>
      <c r="I12" s="134"/>
      <c r="J12" s="134"/>
      <c r="K12" s="134"/>
      <c r="L12" s="134"/>
      <c r="M12" s="134">
        <f>SUM(F12)</f>
        <v>787186</v>
      </c>
    </row>
    <row r="13" spans="1:13" s="53" customFormat="1" ht="12.75" customHeight="1">
      <c r="A13" s="99"/>
      <c r="B13" s="99"/>
      <c r="C13" s="100">
        <v>6059</v>
      </c>
      <c r="D13" s="333" t="s">
        <v>261</v>
      </c>
      <c r="E13" s="345"/>
      <c r="F13" s="121">
        <v>661729</v>
      </c>
      <c r="G13" s="134"/>
      <c r="H13" s="134"/>
      <c r="I13" s="134"/>
      <c r="J13" s="134"/>
      <c r="K13" s="134"/>
      <c r="L13" s="134"/>
      <c r="M13" s="134">
        <f>SUM(F13)</f>
        <v>661729</v>
      </c>
    </row>
    <row r="14" spans="1:13" s="53" customFormat="1" ht="12.75">
      <c r="A14" s="97"/>
      <c r="B14" s="97" t="s">
        <v>262</v>
      </c>
      <c r="C14" s="98"/>
      <c r="D14" s="334" t="s">
        <v>263</v>
      </c>
      <c r="E14" s="344"/>
      <c r="F14" s="120">
        <f>F15</f>
        <v>16889</v>
      </c>
      <c r="G14" s="120">
        <f aca="true" t="shared" si="2" ref="G14:M14">G15</f>
        <v>16889</v>
      </c>
      <c r="H14" s="120">
        <f t="shared" si="2"/>
        <v>0</v>
      </c>
      <c r="I14" s="120">
        <f t="shared" si="2"/>
        <v>0</v>
      </c>
      <c r="J14" s="120">
        <f t="shared" si="2"/>
        <v>0</v>
      </c>
      <c r="K14" s="120">
        <f t="shared" si="2"/>
        <v>0</v>
      </c>
      <c r="L14" s="120">
        <f t="shared" si="2"/>
        <v>0</v>
      </c>
      <c r="M14" s="120">
        <f t="shared" si="2"/>
        <v>0</v>
      </c>
    </row>
    <row r="15" spans="1:13" s="53" customFormat="1" ht="27.75" customHeight="1">
      <c r="A15" s="97"/>
      <c r="B15" s="99"/>
      <c r="C15" s="100">
        <v>2850</v>
      </c>
      <c r="D15" s="335" t="s">
        <v>264</v>
      </c>
      <c r="E15" s="345"/>
      <c r="F15" s="121">
        <v>16889</v>
      </c>
      <c r="G15" s="134">
        <f>SUM(F15)</f>
        <v>16889</v>
      </c>
      <c r="H15" s="134"/>
      <c r="I15" s="134"/>
      <c r="J15" s="134"/>
      <c r="K15" s="134"/>
      <c r="L15" s="134"/>
      <c r="M15" s="134"/>
    </row>
    <row r="16" spans="1:13" s="53" customFormat="1" ht="31.5" customHeight="1">
      <c r="A16" s="97"/>
      <c r="B16" s="97" t="s">
        <v>265</v>
      </c>
      <c r="C16" s="98"/>
      <c r="D16" s="334" t="s">
        <v>266</v>
      </c>
      <c r="E16" s="344"/>
      <c r="F16" s="120">
        <f>F17+F18+F19+F20+F21+F22</f>
        <v>0</v>
      </c>
      <c r="G16" s="120">
        <f aca="true" t="shared" si="3" ref="G16:M16">G17+G18+G19+G20+G21+G22</f>
        <v>0</v>
      </c>
      <c r="H16" s="120">
        <f t="shared" si="3"/>
        <v>0</v>
      </c>
      <c r="I16" s="120">
        <f t="shared" si="3"/>
        <v>0</v>
      </c>
      <c r="J16" s="120">
        <f t="shared" si="3"/>
        <v>0</v>
      </c>
      <c r="K16" s="120">
        <f t="shared" si="3"/>
        <v>0</v>
      </c>
      <c r="L16" s="120">
        <f t="shared" si="3"/>
        <v>0</v>
      </c>
      <c r="M16" s="120">
        <f t="shared" si="3"/>
        <v>0</v>
      </c>
    </row>
    <row r="17" spans="1:13" s="53" customFormat="1" ht="12.75">
      <c r="A17" s="97"/>
      <c r="B17" s="97"/>
      <c r="C17" s="100">
        <v>4210</v>
      </c>
      <c r="D17" s="333" t="s">
        <v>267</v>
      </c>
      <c r="E17" s="345"/>
      <c r="F17" s="121">
        <v>0</v>
      </c>
      <c r="G17" s="134">
        <f aca="true" t="shared" si="4" ref="G17:G22">SUM(F17)</f>
        <v>0</v>
      </c>
      <c r="H17" s="134"/>
      <c r="I17" s="134"/>
      <c r="J17" s="134"/>
      <c r="K17" s="134"/>
      <c r="L17" s="134"/>
      <c r="M17" s="134"/>
    </row>
    <row r="18" spans="1:13" s="53" customFormat="1" ht="12.75">
      <c r="A18" s="97"/>
      <c r="B18" s="97"/>
      <c r="C18" s="100">
        <v>4218</v>
      </c>
      <c r="D18" s="333" t="s">
        <v>267</v>
      </c>
      <c r="E18" s="345"/>
      <c r="F18" s="121">
        <v>0</v>
      </c>
      <c r="G18" s="134">
        <f t="shared" si="4"/>
        <v>0</v>
      </c>
      <c r="H18" s="134"/>
      <c r="I18" s="134"/>
      <c r="J18" s="134"/>
      <c r="K18" s="134"/>
      <c r="L18" s="134"/>
      <c r="M18" s="134"/>
    </row>
    <row r="19" spans="1:13" s="53" customFormat="1" ht="12.75">
      <c r="A19" s="97"/>
      <c r="B19" s="97"/>
      <c r="C19" s="100">
        <v>4219</v>
      </c>
      <c r="D19" s="333" t="s">
        <v>267</v>
      </c>
      <c r="E19" s="345"/>
      <c r="F19" s="121">
        <v>0</v>
      </c>
      <c r="G19" s="134">
        <f t="shared" si="4"/>
        <v>0</v>
      </c>
      <c r="H19" s="134"/>
      <c r="I19" s="134"/>
      <c r="J19" s="134"/>
      <c r="K19" s="134"/>
      <c r="L19" s="134"/>
      <c r="M19" s="134"/>
    </row>
    <row r="20" spans="1:13" s="63" customFormat="1" ht="45" customHeight="1" hidden="1">
      <c r="A20" s="97"/>
      <c r="B20" s="99"/>
      <c r="C20" s="100"/>
      <c r="D20" s="333"/>
      <c r="E20" s="345"/>
      <c r="F20" s="121"/>
      <c r="G20" s="134"/>
      <c r="H20" s="131"/>
      <c r="I20" s="131"/>
      <c r="J20" s="131"/>
      <c r="K20" s="131"/>
      <c r="L20" s="131"/>
      <c r="M20" s="131"/>
    </row>
    <row r="21" spans="1:13" ht="28.5" customHeight="1">
      <c r="A21" s="97"/>
      <c r="B21" s="99"/>
      <c r="C21" s="100">
        <v>4308</v>
      </c>
      <c r="D21" s="333" t="s">
        <v>268</v>
      </c>
      <c r="E21" s="345"/>
      <c r="F21" s="121">
        <v>0</v>
      </c>
      <c r="G21" s="134">
        <f t="shared" si="4"/>
        <v>0</v>
      </c>
      <c r="H21" s="132"/>
      <c r="I21" s="132"/>
      <c r="J21" s="132"/>
      <c r="K21" s="132"/>
      <c r="L21" s="132"/>
      <c r="M21" s="132"/>
    </row>
    <row r="22" spans="1:13" ht="27" customHeight="1">
      <c r="A22" s="97"/>
      <c r="B22" s="99"/>
      <c r="C22" s="100">
        <v>4309</v>
      </c>
      <c r="D22" s="333" t="s">
        <v>268</v>
      </c>
      <c r="E22" s="345"/>
      <c r="F22" s="121">
        <v>0</v>
      </c>
      <c r="G22" s="134">
        <f t="shared" si="4"/>
        <v>0</v>
      </c>
      <c r="H22" s="132"/>
      <c r="I22" s="132"/>
      <c r="J22" s="132"/>
      <c r="K22" s="132"/>
      <c r="L22" s="132"/>
      <c r="M22" s="132"/>
    </row>
    <row r="23" spans="1:13" ht="12.75">
      <c r="A23" s="97"/>
      <c r="B23" s="97" t="s">
        <v>383</v>
      </c>
      <c r="C23" s="98"/>
      <c r="D23" s="332" t="s">
        <v>271</v>
      </c>
      <c r="E23" s="346"/>
      <c r="F23" s="301">
        <f>SUM(F24:F28)</f>
        <v>0</v>
      </c>
      <c r="G23" s="301">
        <f aca="true" t="shared" si="5" ref="G23:M23">SUM(G24:G28)</f>
        <v>216543</v>
      </c>
      <c r="H23" s="301">
        <f t="shared" si="5"/>
        <v>735</v>
      </c>
      <c r="I23" s="301">
        <f t="shared" si="5"/>
        <v>145</v>
      </c>
      <c r="J23" s="301">
        <f t="shared" si="5"/>
        <v>0</v>
      </c>
      <c r="K23" s="301">
        <f t="shared" si="5"/>
        <v>0</v>
      </c>
      <c r="L23" s="301">
        <f t="shared" si="5"/>
        <v>0</v>
      </c>
      <c r="M23" s="301">
        <f t="shared" si="5"/>
        <v>0</v>
      </c>
    </row>
    <row r="24" spans="1:13" ht="12.75">
      <c r="A24" s="97"/>
      <c r="B24" s="99"/>
      <c r="C24" s="100">
        <v>4010</v>
      </c>
      <c r="D24" s="333" t="s">
        <v>291</v>
      </c>
      <c r="E24" s="347"/>
      <c r="F24" s="121"/>
      <c r="G24" s="134">
        <v>735</v>
      </c>
      <c r="H24" s="132">
        <f>SUM(G24)</f>
        <v>735</v>
      </c>
      <c r="I24" s="132"/>
      <c r="J24" s="132"/>
      <c r="K24" s="132"/>
      <c r="L24" s="132"/>
      <c r="M24" s="132"/>
    </row>
    <row r="25" spans="1:13" ht="12.75">
      <c r="A25" s="97"/>
      <c r="B25" s="99"/>
      <c r="C25" s="100">
        <v>4110</v>
      </c>
      <c r="D25" s="333" t="s">
        <v>293</v>
      </c>
      <c r="E25" s="347"/>
      <c r="F25" s="121"/>
      <c r="G25" s="134">
        <v>127</v>
      </c>
      <c r="H25" s="132"/>
      <c r="I25" s="132">
        <f>SUM(G25)</f>
        <v>127</v>
      </c>
      <c r="J25" s="132"/>
      <c r="K25" s="132"/>
      <c r="L25" s="132"/>
      <c r="M25" s="132"/>
    </row>
    <row r="26" spans="1:13" ht="12.75">
      <c r="A26" s="97"/>
      <c r="B26" s="99"/>
      <c r="C26" s="100">
        <v>4120</v>
      </c>
      <c r="D26" s="333" t="s">
        <v>294</v>
      </c>
      <c r="E26" s="347"/>
      <c r="F26" s="121"/>
      <c r="G26" s="134">
        <v>18</v>
      </c>
      <c r="H26" s="132"/>
      <c r="I26" s="132">
        <f>SUM(G26)</f>
        <v>18</v>
      </c>
      <c r="J26" s="132"/>
      <c r="K26" s="132"/>
      <c r="L26" s="132"/>
      <c r="M26" s="132"/>
    </row>
    <row r="27" spans="1:13" ht="12.75">
      <c r="A27" s="97"/>
      <c r="B27" s="99"/>
      <c r="C27" s="100">
        <v>4210</v>
      </c>
      <c r="D27" s="333" t="s">
        <v>267</v>
      </c>
      <c r="E27" s="347"/>
      <c r="F27" s="121"/>
      <c r="G27" s="134">
        <v>3366</v>
      </c>
      <c r="H27" s="132"/>
      <c r="I27" s="132"/>
      <c r="J27" s="132"/>
      <c r="K27" s="132"/>
      <c r="L27" s="132"/>
      <c r="M27" s="132"/>
    </row>
    <row r="28" spans="1:13" ht="12.75">
      <c r="A28" s="97"/>
      <c r="B28" s="99"/>
      <c r="C28" s="100">
        <v>4430</v>
      </c>
      <c r="D28" s="333" t="s">
        <v>284</v>
      </c>
      <c r="E28" s="347"/>
      <c r="F28" s="121"/>
      <c r="G28" s="134">
        <v>212297</v>
      </c>
      <c r="H28" s="132"/>
      <c r="I28" s="132"/>
      <c r="J28" s="132"/>
      <c r="K28" s="132"/>
      <c r="L28" s="132"/>
      <c r="M28" s="132"/>
    </row>
    <row r="29" spans="1:13" ht="12.75">
      <c r="A29" s="94" t="s">
        <v>372</v>
      </c>
      <c r="B29" s="101"/>
      <c r="C29" s="102"/>
      <c r="D29" s="331" t="s">
        <v>269</v>
      </c>
      <c r="E29" s="344"/>
      <c r="F29" s="119">
        <f>F30</f>
        <v>11497</v>
      </c>
      <c r="G29" s="119">
        <f aca="true" t="shared" si="6" ref="G29:M29">G30</f>
        <v>11497</v>
      </c>
      <c r="H29" s="119">
        <f t="shared" si="6"/>
        <v>0</v>
      </c>
      <c r="I29" s="119">
        <f t="shared" si="6"/>
        <v>0</v>
      </c>
      <c r="J29" s="119">
        <f t="shared" si="6"/>
        <v>0</v>
      </c>
      <c r="K29" s="119">
        <f t="shared" si="6"/>
        <v>0</v>
      </c>
      <c r="L29" s="119">
        <f t="shared" si="6"/>
        <v>0</v>
      </c>
      <c r="M29" s="119">
        <f t="shared" si="6"/>
        <v>0</v>
      </c>
    </row>
    <row r="30" spans="1:13" ht="12.75">
      <c r="A30" s="97"/>
      <c r="B30" s="97" t="s">
        <v>270</v>
      </c>
      <c r="C30" s="98"/>
      <c r="D30" s="334" t="s">
        <v>271</v>
      </c>
      <c r="E30" s="344"/>
      <c r="F30" s="120">
        <f>SUM(F31:F33)</f>
        <v>11497</v>
      </c>
      <c r="G30" s="120">
        <f aca="true" t="shared" si="7" ref="G30:M30">SUM(G31:G33)</f>
        <v>11497</v>
      </c>
      <c r="H30" s="120">
        <f t="shared" si="7"/>
        <v>0</v>
      </c>
      <c r="I30" s="120">
        <f t="shared" si="7"/>
        <v>0</v>
      </c>
      <c r="J30" s="120">
        <f t="shared" si="7"/>
        <v>0</v>
      </c>
      <c r="K30" s="120">
        <f t="shared" si="7"/>
        <v>0</v>
      </c>
      <c r="L30" s="120">
        <f t="shared" si="7"/>
        <v>0</v>
      </c>
      <c r="M30" s="120">
        <f t="shared" si="7"/>
        <v>0</v>
      </c>
    </row>
    <row r="31" spans="1:13" ht="12.75">
      <c r="A31" s="97"/>
      <c r="B31" s="99"/>
      <c r="C31" s="100">
        <v>4210</v>
      </c>
      <c r="D31" s="333" t="s">
        <v>267</v>
      </c>
      <c r="E31" s="345"/>
      <c r="F31" s="121">
        <v>10582</v>
      </c>
      <c r="G31" s="132">
        <f>SUM(F31)</f>
        <v>10582</v>
      </c>
      <c r="H31" s="132"/>
      <c r="I31" s="132"/>
      <c r="J31" s="132"/>
      <c r="K31" s="132"/>
      <c r="L31" s="132"/>
      <c r="M31" s="132"/>
    </row>
    <row r="32" spans="1:13" ht="12.75">
      <c r="A32" s="97"/>
      <c r="B32" s="99"/>
      <c r="C32" s="100">
        <v>4300</v>
      </c>
      <c r="D32" s="333" t="s">
        <v>272</v>
      </c>
      <c r="E32" s="345"/>
      <c r="F32" s="121">
        <v>315</v>
      </c>
      <c r="G32" s="132">
        <f>SUM(F32)</f>
        <v>315</v>
      </c>
      <c r="H32" s="132"/>
      <c r="I32" s="132"/>
      <c r="J32" s="132"/>
      <c r="K32" s="132"/>
      <c r="L32" s="132"/>
      <c r="M32" s="132"/>
    </row>
    <row r="33" spans="1:13" ht="24">
      <c r="A33" s="97"/>
      <c r="B33" s="99"/>
      <c r="C33" s="100">
        <v>4500</v>
      </c>
      <c r="D33" s="333" t="s">
        <v>273</v>
      </c>
      <c r="E33" s="345"/>
      <c r="F33" s="121">
        <v>600</v>
      </c>
      <c r="G33" s="132">
        <f>SUM(F33)</f>
        <v>600</v>
      </c>
      <c r="H33" s="132"/>
      <c r="I33" s="132"/>
      <c r="J33" s="132"/>
      <c r="K33" s="132"/>
      <c r="L33" s="132"/>
      <c r="M33" s="132"/>
    </row>
    <row r="34" spans="1:13" ht="12.75">
      <c r="A34" s="94" t="s">
        <v>373</v>
      </c>
      <c r="B34" s="101"/>
      <c r="C34" s="102"/>
      <c r="D34" s="331" t="s">
        <v>274</v>
      </c>
      <c r="E34" s="344"/>
      <c r="F34" s="119">
        <f>F35</f>
        <v>1682654</v>
      </c>
      <c r="G34" s="119">
        <f aca="true" t="shared" si="8" ref="G34:M34">G35</f>
        <v>380128</v>
      </c>
      <c r="H34" s="119">
        <f t="shared" si="8"/>
        <v>0</v>
      </c>
      <c r="I34" s="119">
        <f t="shared" si="8"/>
        <v>0</v>
      </c>
      <c r="J34" s="119">
        <f t="shared" si="8"/>
        <v>0</v>
      </c>
      <c r="K34" s="119">
        <f t="shared" si="8"/>
        <v>0</v>
      </c>
      <c r="L34" s="119">
        <f t="shared" si="8"/>
        <v>0</v>
      </c>
      <c r="M34" s="119">
        <f t="shared" si="8"/>
        <v>1302526</v>
      </c>
    </row>
    <row r="35" spans="1:13" ht="12.75">
      <c r="A35" s="97"/>
      <c r="B35" s="97" t="s">
        <v>275</v>
      </c>
      <c r="C35" s="98"/>
      <c r="D35" s="334" t="s">
        <v>276</v>
      </c>
      <c r="E35" s="344"/>
      <c r="F35" s="120">
        <f>F36+F37+F38+F39+F40+F41+F42</f>
        <v>1682654</v>
      </c>
      <c r="G35" s="120">
        <f aca="true" t="shared" si="9" ref="G35:M35">G36+G37+G38+G39+G40+G41+G42</f>
        <v>380128</v>
      </c>
      <c r="H35" s="120">
        <f t="shared" si="9"/>
        <v>0</v>
      </c>
      <c r="I35" s="120">
        <f t="shared" si="9"/>
        <v>0</v>
      </c>
      <c r="J35" s="120">
        <f t="shared" si="9"/>
        <v>0</v>
      </c>
      <c r="K35" s="120">
        <f t="shared" si="9"/>
        <v>0</v>
      </c>
      <c r="L35" s="120">
        <f t="shared" si="9"/>
        <v>0</v>
      </c>
      <c r="M35" s="120">
        <f t="shared" si="9"/>
        <v>1302526</v>
      </c>
    </row>
    <row r="36" spans="1:13" ht="12.75">
      <c r="A36" s="97"/>
      <c r="B36" s="99"/>
      <c r="C36" s="100">
        <v>4210</v>
      </c>
      <c r="D36" s="333" t="s">
        <v>267</v>
      </c>
      <c r="E36" s="345"/>
      <c r="F36" s="121">
        <v>27303</v>
      </c>
      <c r="G36" s="132">
        <f>SUM(F36)</f>
        <v>27303</v>
      </c>
      <c r="H36" s="132"/>
      <c r="I36" s="132"/>
      <c r="J36" s="132"/>
      <c r="K36" s="132"/>
      <c r="L36" s="132"/>
      <c r="M36" s="132"/>
    </row>
    <row r="37" spans="1:13" ht="12.75">
      <c r="A37" s="97"/>
      <c r="B37" s="99"/>
      <c r="C37" s="100">
        <v>4270</v>
      </c>
      <c r="D37" s="333" t="s">
        <v>277</v>
      </c>
      <c r="E37" s="345"/>
      <c r="F37" s="121">
        <v>203000</v>
      </c>
      <c r="G37" s="132">
        <f>SUM(F37)</f>
        <v>203000</v>
      </c>
      <c r="H37" s="132"/>
      <c r="I37" s="132"/>
      <c r="J37" s="132"/>
      <c r="K37" s="132"/>
      <c r="L37" s="132"/>
      <c r="M37" s="132"/>
    </row>
    <row r="38" spans="1:13" ht="12.75">
      <c r="A38" s="97"/>
      <c r="B38" s="99"/>
      <c r="C38" s="100">
        <v>4300</v>
      </c>
      <c r="D38" s="333" t="s">
        <v>272</v>
      </c>
      <c r="E38" s="345"/>
      <c r="F38" s="121">
        <v>149825</v>
      </c>
      <c r="G38" s="132">
        <f>SUM(F38)</f>
        <v>149825</v>
      </c>
      <c r="H38" s="132"/>
      <c r="I38" s="132"/>
      <c r="J38" s="132"/>
      <c r="K38" s="132"/>
      <c r="L38" s="132"/>
      <c r="M38" s="132"/>
    </row>
    <row r="39" spans="1:13" ht="15" customHeight="1">
      <c r="A39" s="97"/>
      <c r="B39" s="99"/>
      <c r="C39" s="100">
        <v>6050</v>
      </c>
      <c r="D39" s="333" t="s">
        <v>261</v>
      </c>
      <c r="E39" s="345"/>
      <c r="F39" s="121">
        <v>610868</v>
      </c>
      <c r="G39" s="132"/>
      <c r="H39" s="132"/>
      <c r="I39" s="132"/>
      <c r="J39" s="132"/>
      <c r="K39" s="132"/>
      <c r="L39" s="132"/>
      <c r="M39" s="132">
        <f>SUM(F39)</f>
        <v>610868</v>
      </c>
    </row>
    <row r="40" spans="1:13" ht="16.5" customHeight="1">
      <c r="A40" s="97"/>
      <c r="B40" s="99"/>
      <c r="C40" s="100">
        <v>6058</v>
      </c>
      <c r="D40" s="333" t="s">
        <v>261</v>
      </c>
      <c r="E40" s="345"/>
      <c r="F40" s="121">
        <v>446988</v>
      </c>
      <c r="G40" s="132"/>
      <c r="H40" s="132"/>
      <c r="I40" s="132"/>
      <c r="J40" s="132"/>
      <c r="K40" s="132"/>
      <c r="L40" s="132"/>
      <c r="M40" s="132">
        <f>SUM(F40)</f>
        <v>446988</v>
      </c>
    </row>
    <row r="41" spans="1:13" ht="14.25" customHeight="1">
      <c r="A41" s="97"/>
      <c r="B41" s="99"/>
      <c r="C41" s="100">
        <v>6059</v>
      </c>
      <c r="D41" s="333" t="s">
        <v>261</v>
      </c>
      <c r="E41" s="345"/>
      <c r="F41" s="121">
        <v>234670</v>
      </c>
      <c r="G41" s="132"/>
      <c r="H41" s="132"/>
      <c r="I41" s="132"/>
      <c r="J41" s="132"/>
      <c r="K41" s="132"/>
      <c r="L41" s="132"/>
      <c r="M41" s="132">
        <f>SUM(F41)</f>
        <v>234670</v>
      </c>
    </row>
    <row r="42" spans="1:13" ht="17.25" customHeight="1">
      <c r="A42" s="97"/>
      <c r="B42" s="99"/>
      <c r="C42" s="100">
        <v>6060</v>
      </c>
      <c r="D42" s="333" t="s">
        <v>278</v>
      </c>
      <c r="E42" s="345"/>
      <c r="F42" s="121">
        <v>10000</v>
      </c>
      <c r="G42" s="132"/>
      <c r="H42" s="132"/>
      <c r="I42" s="132"/>
      <c r="J42" s="132"/>
      <c r="K42" s="132"/>
      <c r="L42" s="132"/>
      <c r="M42" s="132">
        <f>SUM(F42)</f>
        <v>10000</v>
      </c>
    </row>
    <row r="43" spans="1:13" ht="12.75">
      <c r="A43" s="94" t="s">
        <v>374</v>
      </c>
      <c r="B43" s="101"/>
      <c r="C43" s="102"/>
      <c r="D43" s="331" t="s">
        <v>279</v>
      </c>
      <c r="E43" s="344"/>
      <c r="F43" s="119">
        <f>F44</f>
        <v>247492</v>
      </c>
      <c r="G43" s="119">
        <f>G44</f>
        <v>227492</v>
      </c>
      <c r="H43" s="119">
        <f aca="true" t="shared" si="10" ref="H43:M43">H44</f>
        <v>6200</v>
      </c>
      <c r="I43" s="119">
        <f t="shared" si="10"/>
        <v>0</v>
      </c>
      <c r="J43" s="119">
        <f t="shared" si="10"/>
        <v>0</v>
      </c>
      <c r="K43" s="119">
        <f t="shared" si="10"/>
        <v>0</v>
      </c>
      <c r="L43" s="119">
        <f t="shared" si="10"/>
        <v>0</v>
      </c>
      <c r="M43" s="119">
        <f t="shared" si="10"/>
        <v>20000</v>
      </c>
    </row>
    <row r="44" spans="1:13" ht="18.75" customHeight="1">
      <c r="A44" s="97"/>
      <c r="B44" s="97" t="s">
        <v>280</v>
      </c>
      <c r="C44" s="98"/>
      <c r="D44" s="334" t="s">
        <v>281</v>
      </c>
      <c r="E44" s="344"/>
      <c r="F44" s="120">
        <f>SUM(F45:F56)</f>
        <v>247492</v>
      </c>
      <c r="G44" s="120">
        <f aca="true" t="shared" si="11" ref="G44:M44">SUM(G45:G56)</f>
        <v>227492</v>
      </c>
      <c r="H44" s="120">
        <f t="shared" si="11"/>
        <v>6200</v>
      </c>
      <c r="I44" s="120">
        <f t="shared" si="11"/>
        <v>0</v>
      </c>
      <c r="J44" s="120">
        <f t="shared" si="11"/>
        <v>0</v>
      </c>
      <c r="K44" s="120">
        <f t="shared" si="11"/>
        <v>0</v>
      </c>
      <c r="L44" s="120">
        <f t="shared" si="11"/>
        <v>0</v>
      </c>
      <c r="M44" s="120">
        <f t="shared" si="11"/>
        <v>20000</v>
      </c>
    </row>
    <row r="45" spans="1:13" ht="12.75">
      <c r="A45" s="97"/>
      <c r="B45" s="99"/>
      <c r="C45" s="100">
        <v>4170</v>
      </c>
      <c r="D45" s="333" t="s">
        <v>282</v>
      </c>
      <c r="E45" s="345"/>
      <c r="F45" s="121">
        <v>6200</v>
      </c>
      <c r="G45" s="132">
        <f>SUM(F45)</f>
        <v>6200</v>
      </c>
      <c r="H45" s="132">
        <f>SUM(G45)</f>
        <v>6200</v>
      </c>
      <c r="I45" s="132"/>
      <c r="J45" s="132"/>
      <c r="K45" s="132"/>
      <c r="L45" s="132"/>
      <c r="M45" s="132"/>
    </row>
    <row r="46" spans="1:13" ht="12.75">
      <c r="A46" s="97"/>
      <c r="B46" s="99"/>
      <c r="C46" s="100">
        <v>4210</v>
      </c>
      <c r="D46" s="333" t="s">
        <v>267</v>
      </c>
      <c r="E46" s="345"/>
      <c r="F46" s="121">
        <v>118806</v>
      </c>
      <c r="G46" s="132">
        <f aca="true" t="shared" si="12" ref="G46:G53">SUM(F46)</f>
        <v>118806</v>
      </c>
      <c r="H46" s="132"/>
      <c r="I46" s="132"/>
      <c r="J46" s="132"/>
      <c r="K46" s="132"/>
      <c r="L46" s="132"/>
      <c r="M46" s="132"/>
    </row>
    <row r="47" spans="1:13" ht="12.75">
      <c r="A47" s="97"/>
      <c r="B47" s="99"/>
      <c r="C47" s="100">
        <v>4260</v>
      </c>
      <c r="D47" s="333" t="s">
        <v>283</v>
      </c>
      <c r="E47" s="345"/>
      <c r="F47" s="121">
        <v>5928</v>
      </c>
      <c r="G47" s="132">
        <f t="shared" si="12"/>
        <v>5928</v>
      </c>
      <c r="H47" s="132"/>
      <c r="I47" s="132"/>
      <c r="J47" s="132"/>
      <c r="K47" s="132"/>
      <c r="L47" s="132"/>
      <c r="M47" s="132"/>
    </row>
    <row r="48" spans="1:13" ht="12.75">
      <c r="A48" s="97"/>
      <c r="B48" s="99"/>
      <c r="C48" s="100">
        <v>4270</v>
      </c>
      <c r="D48" s="333" t="s">
        <v>277</v>
      </c>
      <c r="E48" s="345"/>
      <c r="F48" s="121">
        <v>20585</v>
      </c>
      <c r="G48" s="132">
        <f t="shared" si="12"/>
        <v>20585</v>
      </c>
      <c r="H48" s="132"/>
      <c r="I48" s="132"/>
      <c r="J48" s="132"/>
      <c r="K48" s="132"/>
      <c r="L48" s="132"/>
      <c r="M48" s="132"/>
    </row>
    <row r="49" spans="1:13" ht="12.75">
      <c r="A49" s="97"/>
      <c r="B49" s="99"/>
      <c r="C49" s="100">
        <v>4300</v>
      </c>
      <c r="D49" s="333" t="s">
        <v>272</v>
      </c>
      <c r="E49" s="345"/>
      <c r="F49" s="121">
        <v>26735</v>
      </c>
      <c r="G49" s="132">
        <f t="shared" si="12"/>
        <v>26735</v>
      </c>
      <c r="H49" s="132"/>
      <c r="I49" s="132"/>
      <c r="J49" s="132"/>
      <c r="K49" s="132"/>
      <c r="L49" s="132"/>
      <c r="M49" s="132"/>
    </row>
    <row r="50" spans="1:13" ht="12.75">
      <c r="A50" s="97"/>
      <c r="B50" s="99"/>
      <c r="C50" s="100">
        <v>4430</v>
      </c>
      <c r="D50" s="333" t="s">
        <v>284</v>
      </c>
      <c r="E50" s="345"/>
      <c r="F50" s="121">
        <v>3400</v>
      </c>
      <c r="G50" s="132">
        <f t="shared" si="12"/>
        <v>3400</v>
      </c>
      <c r="H50" s="132"/>
      <c r="I50" s="132"/>
      <c r="J50" s="132"/>
      <c r="K50" s="132"/>
      <c r="L50" s="132"/>
      <c r="M50" s="132"/>
    </row>
    <row r="51" spans="1:13" ht="15.75" customHeight="1">
      <c r="A51" s="97"/>
      <c r="B51" s="99"/>
      <c r="C51" s="100">
        <v>4520</v>
      </c>
      <c r="D51" s="333" t="s">
        <v>285</v>
      </c>
      <c r="E51" s="345"/>
      <c r="F51" s="121">
        <v>2558</v>
      </c>
      <c r="G51" s="132">
        <f t="shared" si="12"/>
        <v>2558</v>
      </c>
      <c r="H51" s="132"/>
      <c r="I51" s="132"/>
      <c r="J51" s="132"/>
      <c r="K51" s="132"/>
      <c r="L51" s="132"/>
      <c r="M51" s="132"/>
    </row>
    <row r="52" spans="1:13" ht="12.75">
      <c r="A52" s="97"/>
      <c r="B52" s="99"/>
      <c r="C52" s="100">
        <v>4530</v>
      </c>
      <c r="D52" s="333" t="s">
        <v>286</v>
      </c>
      <c r="E52" s="345"/>
      <c r="F52" s="121">
        <v>40854</v>
      </c>
      <c r="G52" s="132">
        <f t="shared" si="12"/>
        <v>40854</v>
      </c>
      <c r="H52" s="132"/>
      <c r="I52" s="132"/>
      <c r="J52" s="132"/>
      <c r="K52" s="132"/>
      <c r="L52" s="132"/>
      <c r="M52" s="132"/>
    </row>
    <row r="53" spans="1:13" ht="16.5" customHeight="1">
      <c r="A53" s="97"/>
      <c r="B53" s="99"/>
      <c r="C53" s="100">
        <v>4590</v>
      </c>
      <c r="D53" s="333" t="s">
        <v>287</v>
      </c>
      <c r="E53" s="345"/>
      <c r="F53" s="121">
        <v>2426</v>
      </c>
      <c r="G53" s="132">
        <f t="shared" si="12"/>
        <v>2426</v>
      </c>
      <c r="H53" s="132"/>
      <c r="I53" s="132"/>
      <c r="J53" s="132"/>
      <c r="K53" s="132"/>
      <c r="L53" s="132"/>
      <c r="M53" s="132"/>
    </row>
    <row r="54" spans="1:13" ht="12.75" customHeight="1" hidden="1">
      <c r="A54" s="97"/>
      <c r="B54" s="99"/>
      <c r="C54" s="135"/>
      <c r="D54" s="333"/>
      <c r="E54" s="345"/>
      <c r="F54" s="121"/>
      <c r="G54" s="132"/>
      <c r="H54" s="132"/>
      <c r="I54" s="132"/>
      <c r="J54" s="132"/>
      <c r="K54" s="132"/>
      <c r="L54" s="132"/>
      <c r="M54" s="132"/>
    </row>
    <row r="55" spans="1:13" ht="15" customHeight="1">
      <c r="A55" s="97"/>
      <c r="B55" s="99"/>
      <c r="C55" s="100">
        <v>6050</v>
      </c>
      <c r="D55" s="333" t="s">
        <v>261</v>
      </c>
      <c r="E55" s="345"/>
      <c r="F55" s="121">
        <v>10000</v>
      </c>
      <c r="G55" s="132"/>
      <c r="H55" s="132"/>
      <c r="I55" s="132"/>
      <c r="J55" s="132"/>
      <c r="K55" s="132"/>
      <c r="L55" s="132"/>
      <c r="M55" s="132">
        <f>SUM(F55)</f>
        <v>10000</v>
      </c>
    </row>
    <row r="56" spans="1:13" ht="14.25" customHeight="1">
      <c r="A56" s="97"/>
      <c r="B56" s="99"/>
      <c r="C56" s="100">
        <v>6060</v>
      </c>
      <c r="D56" s="333" t="s">
        <v>278</v>
      </c>
      <c r="E56" s="345"/>
      <c r="F56" s="121">
        <v>10000</v>
      </c>
      <c r="G56" s="132"/>
      <c r="H56" s="132"/>
      <c r="I56" s="132"/>
      <c r="J56" s="132"/>
      <c r="K56" s="132"/>
      <c r="L56" s="132"/>
      <c r="M56" s="132">
        <f>SUM(F56)</f>
        <v>10000</v>
      </c>
    </row>
    <row r="57" spans="1:13" ht="12.75">
      <c r="A57" s="94" t="s">
        <v>375</v>
      </c>
      <c r="B57" s="101"/>
      <c r="C57" s="102"/>
      <c r="D57" s="331" t="s">
        <v>288</v>
      </c>
      <c r="E57" s="344"/>
      <c r="F57" s="119">
        <f>F58+F63+F69+F96</f>
        <v>2085145</v>
      </c>
      <c r="G57" s="119">
        <f aca="true" t="shared" si="13" ref="G57:M57">G58+G63+G69+G96</f>
        <v>2014145</v>
      </c>
      <c r="H57" s="119">
        <f t="shared" si="13"/>
        <v>1207677</v>
      </c>
      <c r="I57" s="119">
        <f t="shared" si="13"/>
        <v>270470</v>
      </c>
      <c r="J57" s="119">
        <f>J58+J63+J69+J96</f>
        <v>0</v>
      </c>
      <c r="K57" s="119">
        <f t="shared" si="13"/>
        <v>0</v>
      </c>
      <c r="L57" s="119">
        <f t="shared" si="13"/>
        <v>0</v>
      </c>
      <c r="M57" s="119">
        <f t="shared" si="13"/>
        <v>71000</v>
      </c>
    </row>
    <row r="58" spans="1:13" ht="12.75">
      <c r="A58" s="97"/>
      <c r="B58" s="97" t="s">
        <v>289</v>
      </c>
      <c r="C58" s="98"/>
      <c r="D58" s="334" t="s">
        <v>290</v>
      </c>
      <c r="E58" s="344"/>
      <c r="F58" s="120">
        <f>F59+F61+F62+F60</f>
        <v>91356</v>
      </c>
      <c r="G58" s="120">
        <f aca="true" t="shared" si="14" ref="G58:M58">G59+G61+G62+G60</f>
        <v>91356</v>
      </c>
      <c r="H58" s="120">
        <f t="shared" si="14"/>
        <v>76187</v>
      </c>
      <c r="I58" s="120">
        <f t="shared" si="14"/>
        <v>15169</v>
      </c>
      <c r="J58" s="120">
        <f t="shared" si="14"/>
        <v>0</v>
      </c>
      <c r="K58" s="120">
        <f t="shared" si="14"/>
        <v>0</v>
      </c>
      <c r="L58" s="120">
        <f t="shared" si="14"/>
        <v>0</v>
      </c>
      <c r="M58" s="120">
        <f t="shared" si="14"/>
        <v>0</v>
      </c>
    </row>
    <row r="59" spans="1:13" ht="12.75">
      <c r="A59" s="97"/>
      <c r="B59" s="99"/>
      <c r="C59" s="100">
        <v>4010</v>
      </c>
      <c r="D59" s="333" t="s">
        <v>291</v>
      </c>
      <c r="E59" s="345"/>
      <c r="F59" s="121">
        <v>70208</v>
      </c>
      <c r="G59" s="121">
        <f>SUM(F59)</f>
        <v>70208</v>
      </c>
      <c r="H59" s="132">
        <f>SUM(G59)</f>
        <v>70208</v>
      </c>
      <c r="I59" s="132"/>
      <c r="J59" s="132"/>
      <c r="K59" s="132"/>
      <c r="L59" s="132"/>
      <c r="M59" s="132"/>
    </row>
    <row r="60" spans="1:13" ht="12.75">
      <c r="A60" s="97"/>
      <c r="B60" s="99"/>
      <c r="C60" s="100">
        <v>4040</v>
      </c>
      <c r="D60" s="333" t="s">
        <v>292</v>
      </c>
      <c r="E60" s="345"/>
      <c r="F60" s="121">
        <v>5979</v>
      </c>
      <c r="G60" s="121">
        <f>SUM(F60)</f>
        <v>5979</v>
      </c>
      <c r="H60" s="132">
        <f>SUM(G60)</f>
        <v>5979</v>
      </c>
      <c r="I60" s="132"/>
      <c r="J60" s="132"/>
      <c r="K60" s="132"/>
      <c r="L60" s="132"/>
      <c r="M60" s="132"/>
    </row>
    <row r="61" spans="1:13" ht="12.75">
      <c r="A61" s="97"/>
      <c r="B61" s="99"/>
      <c r="C61" s="100">
        <v>4110</v>
      </c>
      <c r="D61" s="333" t="s">
        <v>293</v>
      </c>
      <c r="E61" s="345"/>
      <c r="F61" s="121">
        <v>13302</v>
      </c>
      <c r="G61" s="121">
        <f>SUM(F61)</f>
        <v>13302</v>
      </c>
      <c r="H61" s="132"/>
      <c r="I61" s="132">
        <f>SUM(G61)</f>
        <v>13302</v>
      </c>
      <c r="J61" s="132"/>
      <c r="K61" s="132"/>
      <c r="L61" s="132"/>
      <c r="M61" s="132"/>
    </row>
    <row r="62" spans="1:13" ht="12.75">
      <c r="A62" s="97"/>
      <c r="B62" s="99"/>
      <c r="C62" s="100">
        <v>4120</v>
      </c>
      <c r="D62" s="333" t="s">
        <v>294</v>
      </c>
      <c r="E62" s="345"/>
      <c r="F62" s="121">
        <v>1867</v>
      </c>
      <c r="G62" s="121">
        <f>SUM(F62)</f>
        <v>1867</v>
      </c>
      <c r="H62" s="132"/>
      <c r="I62" s="132">
        <f>SUM(G62)</f>
        <v>1867</v>
      </c>
      <c r="J62" s="132"/>
      <c r="K62" s="132"/>
      <c r="L62" s="132"/>
      <c r="M62" s="132"/>
    </row>
    <row r="63" spans="1:13" ht="12.75">
      <c r="A63" s="97"/>
      <c r="B63" s="97" t="s">
        <v>295</v>
      </c>
      <c r="C63" s="98"/>
      <c r="D63" s="334" t="s">
        <v>296</v>
      </c>
      <c r="E63" s="344"/>
      <c r="F63" s="120">
        <f>F64+F65+F66++F67+F68</f>
        <v>65668</v>
      </c>
      <c r="G63" s="120">
        <f aca="true" t="shared" si="15" ref="G63:M63">G64+G65+G66++G67+G68</f>
        <v>65668</v>
      </c>
      <c r="H63" s="120">
        <f t="shared" si="15"/>
        <v>0</v>
      </c>
      <c r="I63" s="120">
        <f t="shared" si="15"/>
        <v>0</v>
      </c>
      <c r="J63" s="120">
        <f t="shared" si="15"/>
        <v>0</v>
      </c>
      <c r="K63" s="120">
        <f t="shared" si="15"/>
        <v>0</v>
      </c>
      <c r="L63" s="120">
        <f t="shared" si="15"/>
        <v>0</v>
      </c>
      <c r="M63" s="120">
        <f t="shared" si="15"/>
        <v>0</v>
      </c>
    </row>
    <row r="64" spans="1:13" ht="15.75" customHeight="1">
      <c r="A64" s="97"/>
      <c r="B64" s="99"/>
      <c r="C64" s="100">
        <v>3030</v>
      </c>
      <c r="D64" s="333" t="s">
        <v>297</v>
      </c>
      <c r="E64" s="345"/>
      <c r="F64" s="121">
        <v>56837</v>
      </c>
      <c r="G64" s="121">
        <f>SUM(F64)</f>
        <v>56837</v>
      </c>
      <c r="H64" s="132"/>
      <c r="I64" s="132"/>
      <c r="J64" s="132"/>
      <c r="K64" s="132"/>
      <c r="L64" s="132"/>
      <c r="M64" s="132"/>
    </row>
    <row r="65" spans="1:13" ht="12.75">
      <c r="A65" s="97"/>
      <c r="B65" s="99"/>
      <c r="C65" s="100">
        <v>4210</v>
      </c>
      <c r="D65" s="333" t="s">
        <v>267</v>
      </c>
      <c r="E65" s="345"/>
      <c r="F65" s="121">
        <v>6090</v>
      </c>
      <c r="G65" s="121">
        <f>SUM(F65)</f>
        <v>6090</v>
      </c>
      <c r="H65" s="132"/>
      <c r="I65" s="132"/>
      <c r="J65" s="132"/>
      <c r="K65" s="132"/>
      <c r="L65" s="132"/>
      <c r="M65" s="132"/>
    </row>
    <row r="66" spans="1:13" ht="12.75">
      <c r="A66" s="97"/>
      <c r="B66" s="99"/>
      <c r="C66" s="100">
        <v>4300</v>
      </c>
      <c r="D66" s="333" t="s">
        <v>272</v>
      </c>
      <c r="E66" s="345"/>
      <c r="F66" s="121">
        <v>1655</v>
      </c>
      <c r="G66" s="121">
        <f>SUM(F66)</f>
        <v>1655</v>
      </c>
      <c r="H66" s="132"/>
      <c r="I66" s="132"/>
      <c r="J66" s="132"/>
      <c r="K66" s="132"/>
      <c r="L66" s="132"/>
      <c r="M66" s="132"/>
    </row>
    <row r="67" spans="1:13" ht="12.75">
      <c r="A67" s="97"/>
      <c r="B67" s="99"/>
      <c r="C67" s="100">
        <v>4410</v>
      </c>
      <c r="D67" s="333" t="s">
        <v>298</v>
      </c>
      <c r="E67" s="345"/>
      <c r="F67" s="121">
        <v>1086</v>
      </c>
      <c r="G67" s="121">
        <f>SUM(F67)</f>
        <v>1086</v>
      </c>
      <c r="H67" s="132"/>
      <c r="I67" s="132"/>
      <c r="J67" s="132"/>
      <c r="K67" s="132"/>
      <c r="L67" s="132"/>
      <c r="M67" s="132"/>
    </row>
    <row r="68" spans="1:13" ht="12" customHeight="1">
      <c r="A68" s="97"/>
      <c r="B68" s="99"/>
      <c r="C68" s="100">
        <v>4610</v>
      </c>
      <c r="D68" s="333" t="s">
        <v>299</v>
      </c>
      <c r="E68" s="345"/>
      <c r="F68" s="121">
        <v>0</v>
      </c>
      <c r="G68" s="121">
        <f>SUM(F68)</f>
        <v>0</v>
      </c>
      <c r="H68" s="132"/>
      <c r="I68" s="132"/>
      <c r="J68" s="132"/>
      <c r="K68" s="132"/>
      <c r="L68" s="132"/>
      <c r="M68" s="132"/>
    </row>
    <row r="69" spans="1:13" ht="12.75">
      <c r="A69" s="98"/>
      <c r="B69" s="98">
        <v>75023</v>
      </c>
      <c r="C69" s="98"/>
      <c r="D69" s="334" t="s">
        <v>300</v>
      </c>
      <c r="E69" s="344"/>
      <c r="F69" s="120">
        <f>SUM(F70:F95)</f>
        <v>1805821</v>
      </c>
      <c r="G69" s="120">
        <f aca="true" t="shared" si="16" ref="G69:M69">SUM(G70:G95)</f>
        <v>1734821</v>
      </c>
      <c r="H69" s="120">
        <f t="shared" si="16"/>
        <v>1131490</v>
      </c>
      <c r="I69" s="120">
        <f t="shared" si="16"/>
        <v>255301</v>
      </c>
      <c r="J69" s="120">
        <f t="shared" si="16"/>
        <v>0</v>
      </c>
      <c r="K69" s="120">
        <f t="shared" si="16"/>
        <v>0</v>
      </c>
      <c r="L69" s="120">
        <f t="shared" si="16"/>
        <v>0</v>
      </c>
      <c r="M69" s="120">
        <f t="shared" si="16"/>
        <v>71000</v>
      </c>
    </row>
    <row r="70" spans="1:13" ht="13.5" customHeight="1">
      <c r="A70" s="98"/>
      <c r="B70" s="100"/>
      <c r="C70" s="100">
        <v>3030</v>
      </c>
      <c r="D70" s="333" t="s">
        <v>297</v>
      </c>
      <c r="E70" s="345"/>
      <c r="F70" s="121">
        <v>26130</v>
      </c>
      <c r="G70" s="132">
        <f>SUM(F70)</f>
        <v>26130</v>
      </c>
      <c r="H70" s="132"/>
      <c r="I70" s="132"/>
      <c r="J70" s="132"/>
      <c r="K70" s="132"/>
      <c r="L70" s="132"/>
      <c r="M70" s="132"/>
    </row>
    <row r="71" spans="1:13" ht="12.75">
      <c r="A71" s="103"/>
      <c r="B71" s="100"/>
      <c r="C71" s="100">
        <v>4010</v>
      </c>
      <c r="D71" s="333" t="s">
        <v>291</v>
      </c>
      <c r="E71" s="345"/>
      <c r="F71" s="121">
        <v>1032970</v>
      </c>
      <c r="G71" s="132">
        <f aca="true" t="shared" si="17" ref="G71:G93">SUM(F71)</f>
        <v>1032970</v>
      </c>
      <c r="H71" s="132">
        <f>SUM(G71)</f>
        <v>1032970</v>
      </c>
      <c r="I71" s="132"/>
      <c r="J71" s="132"/>
      <c r="K71" s="132"/>
      <c r="L71" s="132"/>
      <c r="M71" s="132"/>
    </row>
    <row r="72" spans="1:13" ht="12.75">
      <c r="A72" s="103"/>
      <c r="B72" s="100"/>
      <c r="C72" s="100">
        <v>4040</v>
      </c>
      <c r="D72" s="333" t="s">
        <v>292</v>
      </c>
      <c r="E72" s="345"/>
      <c r="F72" s="121">
        <v>78120</v>
      </c>
      <c r="G72" s="132">
        <f t="shared" si="17"/>
        <v>78120</v>
      </c>
      <c r="H72" s="132">
        <f>SUM(G72)</f>
        <v>78120</v>
      </c>
      <c r="I72" s="132"/>
      <c r="J72" s="132"/>
      <c r="K72" s="132"/>
      <c r="L72" s="132"/>
      <c r="M72" s="132"/>
    </row>
    <row r="73" spans="1:13" ht="12.75">
      <c r="A73" s="103"/>
      <c r="B73" s="100"/>
      <c r="C73" s="100">
        <v>4110</v>
      </c>
      <c r="D73" s="333" t="s">
        <v>293</v>
      </c>
      <c r="E73" s="345"/>
      <c r="F73" s="121">
        <v>191855</v>
      </c>
      <c r="G73" s="132">
        <f t="shared" si="17"/>
        <v>191855</v>
      </c>
      <c r="H73" s="132"/>
      <c r="I73" s="132">
        <f>SUM(G73)</f>
        <v>191855</v>
      </c>
      <c r="J73" s="132"/>
      <c r="K73" s="132"/>
      <c r="L73" s="132"/>
      <c r="M73" s="132"/>
    </row>
    <row r="74" spans="1:13" ht="12.75">
      <c r="A74" s="103"/>
      <c r="B74" s="100"/>
      <c r="C74" s="100">
        <v>4120</v>
      </c>
      <c r="D74" s="333" t="s">
        <v>294</v>
      </c>
      <c r="E74" s="345"/>
      <c r="F74" s="121">
        <v>27281</v>
      </c>
      <c r="G74" s="132">
        <f t="shared" si="17"/>
        <v>27281</v>
      </c>
      <c r="H74" s="132"/>
      <c r="I74" s="132">
        <f>SUM(G74)</f>
        <v>27281</v>
      </c>
      <c r="J74" s="132"/>
      <c r="K74" s="132"/>
      <c r="L74" s="132"/>
      <c r="M74" s="132"/>
    </row>
    <row r="75" spans="1:13" ht="24">
      <c r="A75" s="103"/>
      <c r="B75" s="103"/>
      <c r="C75" s="100">
        <v>4140</v>
      </c>
      <c r="D75" s="333" t="s">
        <v>301</v>
      </c>
      <c r="E75" s="345"/>
      <c r="F75" s="121">
        <v>6500</v>
      </c>
      <c r="G75" s="132">
        <f t="shared" si="17"/>
        <v>6500</v>
      </c>
      <c r="H75" s="132"/>
      <c r="I75" s="132">
        <f>SUM(G75)</f>
        <v>6500</v>
      </c>
      <c r="J75" s="132"/>
      <c r="K75" s="132"/>
      <c r="L75" s="132"/>
      <c r="M75" s="132"/>
    </row>
    <row r="76" spans="1:13" ht="12.75">
      <c r="A76" s="103"/>
      <c r="B76" s="103"/>
      <c r="C76" s="100">
        <v>4170</v>
      </c>
      <c r="D76" s="333" t="s">
        <v>282</v>
      </c>
      <c r="E76" s="345"/>
      <c r="F76" s="121">
        <v>20400</v>
      </c>
      <c r="G76" s="132">
        <f t="shared" si="17"/>
        <v>20400</v>
      </c>
      <c r="H76" s="132">
        <f>SUM(G76)</f>
        <v>20400</v>
      </c>
      <c r="I76" s="132"/>
      <c r="J76" s="132"/>
      <c r="K76" s="132"/>
      <c r="L76" s="132"/>
      <c r="M76" s="132"/>
    </row>
    <row r="77" spans="1:13" ht="12.75">
      <c r="A77" s="103"/>
      <c r="B77" s="103"/>
      <c r="C77" s="100">
        <v>4210</v>
      </c>
      <c r="D77" s="333" t="s">
        <v>267</v>
      </c>
      <c r="E77" s="345"/>
      <c r="F77" s="121">
        <v>116730</v>
      </c>
      <c r="G77" s="132">
        <f t="shared" si="17"/>
        <v>116730</v>
      </c>
      <c r="H77" s="132"/>
      <c r="I77" s="132"/>
      <c r="J77" s="132"/>
      <c r="K77" s="132"/>
      <c r="L77" s="132"/>
      <c r="M77" s="132"/>
    </row>
    <row r="78" spans="1:13" ht="12.75">
      <c r="A78" s="103"/>
      <c r="B78" s="103"/>
      <c r="C78" s="100">
        <v>4260</v>
      </c>
      <c r="D78" s="333" t="s">
        <v>283</v>
      </c>
      <c r="E78" s="345"/>
      <c r="F78" s="121">
        <v>13800</v>
      </c>
      <c r="G78" s="132">
        <f t="shared" si="17"/>
        <v>13800</v>
      </c>
      <c r="H78" s="132"/>
      <c r="I78" s="132"/>
      <c r="J78" s="132"/>
      <c r="K78" s="132"/>
      <c r="L78" s="132"/>
      <c r="M78" s="132"/>
    </row>
    <row r="79" spans="1:13" ht="12.75">
      <c r="A79" s="103"/>
      <c r="B79" s="103"/>
      <c r="C79" s="100">
        <v>4270</v>
      </c>
      <c r="D79" s="333" t="s">
        <v>277</v>
      </c>
      <c r="E79" s="345"/>
      <c r="F79" s="121">
        <v>31230</v>
      </c>
      <c r="G79" s="132">
        <f>SUM(F79)</f>
        <v>31230</v>
      </c>
      <c r="H79" s="132"/>
      <c r="I79" s="132"/>
      <c r="J79" s="132"/>
      <c r="K79" s="132"/>
      <c r="L79" s="132"/>
      <c r="M79" s="132"/>
    </row>
    <row r="80" spans="1:13" ht="12.75">
      <c r="A80" s="103"/>
      <c r="B80" s="103"/>
      <c r="C80" s="100">
        <v>4280</v>
      </c>
      <c r="D80" s="333" t="s">
        <v>337</v>
      </c>
      <c r="E80" s="345"/>
      <c r="F80" s="121">
        <v>2000</v>
      </c>
      <c r="G80" s="132">
        <f t="shared" si="17"/>
        <v>2000</v>
      </c>
      <c r="H80" s="132"/>
      <c r="I80" s="132"/>
      <c r="J80" s="132"/>
      <c r="K80" s="132"/>
      <c r="L80" s="132"/>
      <c r="M80" s="132"/>
    </row>
    <row r="81" spans="1:13" ht="12.75">
      <c r="A81" s="103"/>
      <c r="B81" s="103"/>
      <c r="C81" s="100">
        <v>4300</v>
      </c>
      <c r="D81" s="333" t="s">
        <v>272</v>
      </c>
      <c r="E81" s="345"/>
      <c r="F81" s="121">
        <v>68360</v>
      </c>
      <c r="G81" s="132">
        <f t="shared" si="17"/>
        <v>68360</v>
      </c>
      <c r="H81" s="132"/>
      <c r="I81" s="132"/>
      <c r="J81" s="132"/>
      <c r="K81" s="132"/>
      <c r="L81" s="132"/>
      <c r="M81" s="132"/>
    </row>
    <row r="82" spans="1:13" ht="12.75">
      <c r="A82" s="103"/>
      <c r="B82" s="103"/>
      <c r="C82" s="100">
        <v>4350</v>
      </c>
      <c r="D82" s="333" t="s">
        <v>302</v>
      </c>
      <c r="E82" s="345"/>
      <c r="F82" s="121">
        <v>2680</v>
      </c>
      <c r="G82" s="132">
        <f t="shared" si="17"/>
        <v>2680</v>
      </c>
      <c r="H82" s="132"/>
      <c r="I82" s="132"/>
      <c r="J82" s="132"/>
      <c r="K82" s="132"/>
      <c r="L82" s="132"/>
      <c r="M82" s="132"/>
    </row>
    <row r="83" spans="1:13" ht="25.5" customHeight="1">
      <c r="A83" s="103"/>
      <c r="B83" s="103"/>
      <c r="C83" s="100">
        <v>4360</v>
      </c>
      <c r="D83" s="333" t="s">
        <v>531</v>
      </c>
      <c r="E83" s="345"/>
      <c r="F83" s="121">
        <v>4000</v>
      </c>
      <c r="G83" s="132">
        <f t="shared" si="17"/>
        <v>4000</v>
      </c>
      <c r="H83" s="132"/>
      <c r="I83" s="132"/>
      <c r="J83" s="132"/>
      <c r="K83" s="132"/>
      <c r="L83" s="132"/>
      <c r="M83" s="132"/>
    </row>
    <row r="84" spans="1:13" ht="24" customHeight="1">
      <c r="A84" s="103"/>
      <c r="B84" s="103"/>
      <c r="C84" s="100">
        <v>4370</v>
      </c>
      <c r="D84" s="333" t="s">
        <v>532</v>
      </c>
      <c r="E84" s="345"/>
      <c r="F84" s="121">
        <v>22000</v>
      </c>
      <c r="G84" s="132">
        <f>SUM(F84)</f>
        <v>22000</v>
      </c>
      <c r="H84" s="132"/>
      <c r="I84" s="132"/>
      <c r="J84" s="132"/>
      <c r="K84" s="132"/>
      <c r="L84" s="132"/>
      <c r="M84" s="132"/>
    </row>
    <row r="85" spans="1:13" ht="12.75">
      <c r="A85" s="103"/>
      <c r="B85" s="103"/>
      <c r="C85" s="100">
        <v>4380</v>
      </c>
      <c r="D85" s="333" t="s">
        <v>533</v>
      </c>
      <c r="E85" s="345"/>
      <c r="F85" s="121">
        <v>1000</v>
      </c>
      <c r="G85" s="132">
        <f t="shared" si="17"/>
        <v>1000</v>
      </c>
      <c r="H85" s="132"/>
      <c r="I85" s="132"/>
      <c r="J85" s="132"/>
      <c r="K85" s="132"/>
      <c r="L85" s="132"/>
      <c r="M85" s="132"/>
    </row>
    <row r="86" spans="1:13" ht="12.75">
      <c r="A86" s="103"/>
      <c r="B86" s="103"/>
      <c r="C86" s="100">
        <v>4410</v>
      </c>
      <c r="D86" s="333" t="s">
        <v>298</v>
      </c>
      <c r="E86" s="345"/>
      <c r="F86" s="121">
        <v>42700</v>
      </c>
      <c r="G86" s="132">
        <f t="shared" si="17"/>
        <v>42700</v>
      </c>
      <c r="H86" s="132"/>
      <c r="I86" s="132"/>
      <c r="J86" s="132"/>
      <c r="K86" s="132"/>
      <c r="L86" s="132"/>
      <c r="M86" s="132"/>
    </row>
    <row r="87" spans="1:13" ht="12.75">
      <c r="A87" s="103"/>
      <c r="B87" s="103"/>
      <c r="C87" s="100">
        <v>4420</v>
      </c>
      <c r="D87" s="333" t="s">
        <v>303</v>
      </c>
      <c r="E87" s="345"/>
      <c r="F87" s="121">
        <v>3000</v>
      </c>
      <c r="G87" s="132">
        <f>SUM(F87)</f>
        <v>3000</v>
      </c>
      <c r="H87" s="132"/>
      <c r="I87" s="132"/>
      <c r="J87" s="132"/>
      <c r="K87" s="132"/>
      <c r="L87" s="132"/>
      <c r="M87" s="132"/>
    </row>
    <row r="88" spans="1:13" ht="12.75">
      <c r="A88" s="103"/>
      <c r="B88" s="103"/>
      <c r="C88" s="100">
        <v>4430</v>
      </c>
      <c r="D88" s="333" t="s">
        <v>284</v>
      </c>
      <c r="E88" s="345"/>
      <c r="F88" s="121">
        <v>6900</v>
      </c>
      <c r="G88" s="132">
        <f t="shared" si="17"/>
        <v>6900</v>
      </c>
      <c r="H88" s="132"/>
      <c r="I88" s="132"/>
      <c r="J88" s="132"/>
      <c r="K88" s="132"/>
      <c r="L88" s="132"/>
      <c r="M88" s="132"/>
    </row>
    <row r="89" spans="1:13" ht="15.75" customHeight="1">
      <c r="A89" s="103"/>
      <c r="B89" s="103"/>
      <c r="C89" s="100">
        <v>4440</v>
      </c>
      <c r="D89" s="333" t="s">
        <v>304</v>
      </c>
      <c r="E89" s="345"/>
      <c r="F89" s="121">
        <v>29665</v>
      </c>
      <c r="G89" s="132">
        <f t="shared" si="17"/>
        <v>29665</v>
      </c>
      <c r="H89" s="132"/>
      <c r="I89" s="132">
        <f>SUM(G89)</f>
        <v>29665</v>
      </c>
      <c r="J89" s="132"/>
      <c r="K89" s="132"/>
      <c r="L89" s="132"/>
      <c r="M89" s="132"/>
    </row>
    <row r="90" spans="1:13" ht="12.75" customHeight="1" hidden="1">
      <c r="A90" s="103"/>
      <c r="B90" s="103"/>
      <c r="C90" s="100"/>
      <c r="D90" s="333"/>
      <c r="E90" s="345"/>
      <c r="F90" s="121"/>
      <c r="G90" s="132">
        <f t="shared" si="17"/>
        <v>0</v>
      </c>
      <c r="H90" s="132"/>
      <c r="I90" s="132"/>
      <c r="J90" s="132"/>
      <c r="K90" s="132"/>
      <c r="L90" s="132"/>
      <c r="M90" s="132"/>
    </row>
    <row r="91" spans="1:13" ht="15" customHeight="1">
      <c r="A91" s="103"/>
      <c r="B91" s="103"/>
      <c r="C91" s="100">
        <v>4610</v>
      </c>
      <c r="D91" s="333" t="s">
        <v>299</v>
      </c>
      <c r="E91" s="345"/>
      <c r="F91" s="121">
        <v>500</v>
      </c>
      <c r="G91" s="132">
        <f t="shared" si="17"/>
        <v>500</v>
      </c>
      <c r="H91" s="132"/>
      <c r="I91" s="132"/>
      <c r="J91" s="132"/>
      <c r="K91" s="132"/>
      <c r="L91" s="132"/>
      <c r="M91" s="132"/>
    </row>
    <row r="92" spans="1:13" ht="26.25" customHeight="1">
      <c r="A92" s="103"/>
      <c r="B92" s="103"/>
      <c r="C92" s="100">
        <v>4740</v>
      </c>
      <c r="D92" s="333" t="s">
        <v>534</v>
      </c>
      <c r="E92" s="345"/>
      <c r="F92" s="121">
        <v>5000</v>
      </c>
      <c r="G92" s="132">
        <f>SUM(F92)</f>
        <v>5000</v>
      </c>
      <c r="H92" s="132"/>
      <c r="I92" s="132"/>
      <c r="J92" s="132"/>
      <c r="K92" s="132"/>
      <c r="L92" s="132"/>
      <c r="M92" s="132"/>
    </row>
    <row r="93" spans="1:13" ht="15" customHeight="1">
      <c r="A93" s="103"/>
      <c r="B93" s="103"/>
      <c r="C93" s="100">
        <v>4750</v>
      </c>
      <c r="D93" s="333" t="s">
        <v>535</v>
      </c>
      <c r="E93" s="345"/>
      <c r="F93" s="121">
        <v>2000</v>
      </c>
      <c r="G93" s="132">
        <f t="shared" si="17"/>
        <v>2000</v>
      </c>
      <c r="H93" s="132"/>
      <c r="I93" s="132"/>
      <c r="J93" s="132"/>
      <c r="K93" s="132"/>
      <c r="L93" s="132"/>
      <c r="M93" s="132"/>
    </row>
    <row r="94" spans="1:13" ht="14.25" customHeight="1">
      <c r="A94" s="103"/>
      <c r="B94" s="103"/>
      <c r="C94" s="100">
        <v>6050</v>
      </c>
      <c r="D94" s="333" t="s">
        <v>261</v>
      </c>
      <c r="E94" s="345"/>
      <c r="F94" s="121">
        <v>41000</v>
      </c>
      <c r="G94" s="132"/>
      <c r="H94" s="132"/>
      <c r="I94" s="132"/>
      <c r="J94" s="132"/>
      <c r="K94" s="132"/>
      <c r="L94" s="132"/>
      <c r="M94" s="132">
        <f>SUM(F94)</f>
        <v>41000</v>
      </c>
    </row>
    <row r="95" spans="1:13" ht="14.25" customHeight="1">
      <c r="A95" s="103"/>
      <c r="B95" s="103"/>
      <c r="C95" s="100">
        <v>6060</v>
      </c>
      <c r="D95" s="333" t="s">
        <v>278</v>
      </c>
      <c r="E95" s="345"/>
      <c r="F95" s="121">
        <v>30000</v>
      </c>
      <c r="G95" s="132"/>
      <c r="H95" s="132"/>
      <c r="I95" s="132"/>
      <c r="J95" s="132"/>
      <c r="K95" s="132"/>
      <c r="L95" s="132"/>
      <c r="M95" s="132">
        <f>SUM(F95)</f>
        <v>30000</v>
      </c>
    </row>
    <row r="96" spans="1:13" ht="12.75">
      <c r="A96" s="104"/>
      <c r="B96" s="98">
        <v>75095</v>
      </c>
      <c r="C96" s="98"/>
      <c r="D96" s="334" t="s">
        <v>271</v>
      </c>
      <c r="E96" s="344"/>
      <c r="F96" s="120">
        <f>F100+F98+F97+F99</f>
        <v>122300</v>
      </c>
      <c r="G96" s="120">
        <f>G100+G98+G97+G99</f>
        <v>122300</v>
      </c>
      <c r="H96" s="120">
        <f aca="true" t="shared" si="18" ref="H96:M96">H100+H98+H97</f>
        <v>0</v>
      </c>
      <c r="I96" s="120">
        <f t="shared" si="18"/>
        <v>0</v>
      </c>
      <c r="J96" s="120">
        <f t="shared" si="18"/>
        <v>0</v>
      </c>
      <c r="K96" s="120">
        <f t="shared" si="18"/>
        <v>0</v>
      </c>
      <c r="L96" s="120">
        <f t="shared" si="18"/>
        <v>0</v>
      </c>
      <c r="M96" s="120">
        <f t="shared" si="18"/>
        <v>0</v>
      </c>
    </row>
    <row r="97" spans="1:13" ht="12.75">
      <c r="A97" s="104"/>
      <c r="B97" s="98"/>
      <c r="C97" s="100">
        <v>4210</v>
      </c>
      <c r="D97" s="333" t="s">
        <v>267</v>
      </c>
      <c r="E97" s="345"/>
      <c r="F97" s="121">
        <v>13000</v>
      </c>
      <c r="G97" s="132">
        <f>SUM(F97)</f>
        <v>13000</v>
      </c>
      <c r="H97" s="132"/>
      <c r="I97" s="132"/>
      <c r="J97" s="132"/>
      <c r="K97" s="132"/>
      <c r="L97" s="132"/>
      <c r="M97" s="132"/>
    </row>
    <row r="98" spans="1:13" ht="12.75">
      <c r="A98" s="103"/>
      <c r="B98" s="100"/>
      <c r="C98" s="100">
        <v>4300</v>
      </c>
      <c r="D98" s="333" t="s">
        <v>272</v>
      </c>
      <c r="E98" s="345"/>
      <c r="F98" s="121">
        <v>96000</v>
      </c>
      <c r="G98" s="132">
        <f>SUM(F98)</f>
        <v>96000</v>
      </c>
      <c r="H98" s="132"/>
      <c r="I98" s="132"/>
      <c r="J98" s="132"/>
      <c r="K98" s="132"/>
      <c r="L98" s="132"/>
      <c r="M98" s="132"/>
    </row>
    <row r="99" spans="1:13" ht="17.25" customHeight="1">
      <c r="A99" s="103"/>
      <c r="B99" s="100"/>
      <c r="C99" s="100">
        <v>4390</v>
      </c>
      <c r="D99" s="333" t="s">
        <v>622</v>
      </c>
      <c r="E99" s="345"/>
      <c r="F99" s="121">
        <v>5000</v>
      </c>
      <c r="G99" s="132">
        <f>SUM(F99)</f>
        <v>5000</v>
      </c>
      <c r="H99" s="132"/>
      <c r="I99" s="132"/>
      <c r="J99" s="132"/>
      <c r="K99" s="132"/>
      <c r="L99" s="132"/>
      <c r="M99" s="132"/>
    </row>
    <row r="100" spans="1:13" ht="12.75">
      <c r="A100" s="103"/>
      <c r="B100" s="100"/>
      <c r="C100" s="100">
        <v>4430</v>
      </c>
      <c r="D100" s="333" t="s">
        <v>284</v>
      </c>
      <c r="E100" s="345"/>
      <c r="F100" s="121">
        <v>8300</v>
      </c>
      <c r="G100" s="132">
        <f>SUM(F100)</f>
        <v>8300</v>
      </c>
      <c r="H100" s="132"/>
      <c r="I100" s="132"/>
      <c r="J100" s="132"/>
      <c r="K100" s="132"/>
      <c r="L100" s="132"/>
      <c r="M100" s="132"/>
    </row>
    <row r="101" spans="1:13" ht="38.25" customHeight="1">
      <c r="A101" s="105">
        <v>751</v>
      </c>
      <c r="B101" s="102"/>
      <c r="C101" s="102"/>
      <c r="D101" s="331" t="s">
        <v>413</v>
      </c>
      <c r="E101" s="344"/>
      <c r="F101" s="119">
        <f>F102+F106</f>
        <v>1513</v>
      </c>
      <c r="G101" s="119">
        <f aca="true" t="shared" si="19" ref="G101:M101">G102+G106</f>
        <v>1513</v>
      </c>
      <c r="H101" s="119">
        <f t="shared" si="19"/>
        <v>1262</v>
      </c>
      <c r="I101" s="119">
        <f t="shared" si="19"/>
        <v>251</v>
      </c>
      <c r="J101" s="119">
        <f t="shared" si="19"/>
        <v>0</v>
      </c>
      <c r="K101" s="119">
        <f t="shared" si="19"/>
        <v>0</v>
      </c>
      <c r="L101" s="119">
        <f t="shared" si="19"/>
        <v>0</v>
      </c>
      <c r="M101" s="119">
        <f t="shared" si="19"/>
        <v>0</v>
      </c>
    </row>
    <row r="102" spans="1:13" ht="24">
      <c r="A102" s="104"/>
      <c r="B102" s="98">
        <v>75101</v>
      </c>
      <c r="C102" s="98"/>
      <c r="D102" s="334" t="s">
        <v>305</v>
      </c>
      <c r="E102" s="344"/>
      <c r="F102" s="120">
        <f>F103+F104++F105</f>
        <v>1513</v>
      </c>
      <c r="G102" s="120">
        <f aca="true" t="shared" si="20" ref="G102:M102">G103+G104++G105</f>
        <v>1513</v>
      </c>
      <c r="H102" s="120">
        <f t="shared" si="20"/>
        <v>1262</v>
      </c>
      <c r="I102" s="120">
        <f t="shared" si="20"/>
        <v>251</v>
      </c>
      <c r="J102" s="120">
        <f t="shared" si="20"/>
        <v>0</v>
      </c>
      <c r="K102" s="120">
        <f t="shared" si="20"/>
        <v>0</v>
      </c>
      <c r="L102" s="120">
        <f t="shared" si="20"/>
        <v>0</v>
      </c>
      <c r="M102" s="120">
        <f t="shared" si="20"/>
        <v>0</v>
      </c>
    </row>
    <row r="103" spans="1:13" ht="12.75">
      <c r="A103" s="103"/>
      <c r="B103" s="100"/>
      <c r="C103" s="100">
        <v>4010</v>
      </c>
      <c r="D103" s="333" t="s">
        <v>291</v>
      </c>
      <c r="E103" s="345"/>
      <c r="F103" s="121">
        <v>1262</v>
      </c>
      <c r="G103" s="132">
        <f>SUM(F103)</f>
        <v>1262</v>
      </c>
      <c r="H103" s="132">
        <f>SUM(G103)</f>
        <v>1262</v>
      </c>
      <c r="I103" s="132"/>
      <c r="J103" s="132"/>
      <c r="K103" s="132"/>
      <c r="L103" s="132"/>
      <c r="M103" s="132"/>
    </row>
    <row r="104" spans="1:13" ht="12.75">
      <c r="A104" s="103"/>
      <c r="B104" s="100"/>
      <c r="C104" s="100">
        <v>4110</v>
      </c>
      <c r="D104" s="333" t="s">
        <v>293</v>
      </c>
      <c r="E104" s="345"/>
      <c r="F104" s="121">
        <v>220</v>
      </c>
      <c r="G104" s="132">
        <f>SUM(F104)</f>
        <v>220</v>
      </c>
      <c r="H104" s="132"/>
      <c r="I104" s="132">
        <f>SUM(G104)</f>
        <v>220</v>
      </c>
      <c r="J104" s="132"/>
      <c r="K104" s="132"/>
      <c r="L104" s="132"/>
      <c r="M104" s="132"/>
    </row>
    <row r="105" spans="1:13" ht="12.75">
      <c r="A105" s="103"/>
      <c r="B105" s="100"/>
      <c r="C105" s="100">
        <v>4120</v>
      </c>
      <c r="D105" s="333" t="s">
        <v>294</v>
      </c>
      <c r="E105" s="345"/>
      <c r="F105" s="121">
        <v>31</v>
      </c>
      <c r="G105" s="132">
        <f>SUM(F105)</f>
        <v>31</v>
      </c>
      <c r="H105" s="132"/>
      <c r="I105" s="132">
        <f>SUM(G105)</f>
        <v>31</v>
      </c>
      <c r="J105" s="132"/>
      <c r="K105" s="132"/>
      <c r="L105" s="132"/>
      <c r="M105" s="132"/>
    </row>
    <row r="106" spans="1:13" ht="42.75" customHeight="1">
      <c r="A106" s="103"/>
      <c r="B106" s="106">
        <v>75109</v>
      </c>
      <c r="C106" s="106"/>
      <c r="D106" s="336" t="s">
        <v>582</v>
      </c>
      <c r="E106" s="348"/>
      <c r="F106" s="156">
        <f>F107+F108+F109+F110+F111+F112+F113</f>
        <v>0</v>
      </c>
      <c r="G106" s="156">
        <f aca="true" t="shared" si="21" ref="G106:M106">G107+G108+G109+G110+G111+G112+G113</f>
        <v>0</v>
      </c>
      <c r="H106" s="156">
        <f t="shared" si="21"/>
        <v>0</v>
      </c>
      <c r="I106" s="156">
        <f t="shared" si="21"/>
        <v>0</v>
      </c>
      <c r="J106" s="156">
        <f t="shared" si="21"/>
        <v>0</v>
      </c>
      <c r="K106" s="156">
        <f t="shared" si="21"/>
        <v>0</v>
      </c>
      <c r="L106" s="156">
        <f t="shared" si="21"/>
        <v>0</v>
      </c>
      <c r="M106" s="156">
        <f t="shared" si="21"/>
        <v>0</v>
      </c>
    </row>
    <row r="107" spans="1:13" ht="12.75">
      <c r="A107" s="103"/>
      <c r="B107" s="100"/>
      <c r="C107" s="100">
        <v>3030</v>
      </c>
      <c r="D107" s="333" t="s">
        <v>297</v>
      </c>
      <c r="E107" s="345"/>
      <c r="F107" s="121">
        <v>0</v>
      </c>
      <c r="G107" s="132">
        <f>SUM(F107)</f>
        <v>0</v>
      </c>
      <c r="H107" s="132"/>
      <c r="I107" s="132"/>
      <c r="J107" s="132"/>
      <c r="K107" s="132"/>
      <c r="L107" s="132"/>
      <c r="M107" s="132"/>
    </row>
    <row r="108" spans="1:13" ht="12.75">
      <c r="A108" s="103"/>
      <c r="B108" s="100"/>
      <c r="C108" s="100">
        <v>4110</v>
      </c>
      <c r="D108" s="333" t="s">
        <v>293</v>
      </c>
      <c r="E108" s="345"/>
      <c r="F108" s="121">
        <v>0</v>
      </c>
      <c r="G108" s="132">
        <f aca="true" t="shared" si="22" ref="G108:G113">SUM(F108)</f>
        <v>0</v>
      </c>
      <c r="H108" s="132"/>
      <c r="I108" s="132">
        <f>SUM(G108)</f>
        <v>0</v>
      </c>
      <c r="J108" s="132"/>
      <c r="K108" s="132"/>
      <c r="L108" s="132"/>
      <c r="M108" s="132"/>
    </row>
    <row r="109" spans="1:13" ht="12.75">
      <c r="A109" s="103"/>
      <c r="B109" s="100"/>
      <c r="C109" s="100">
        <v>4120</v>
      </c>
      <c r="D109" s="333" t="s">
        <v>294</v>
      </c>
      <c r="E109" s="345"/>
      <c r="F109" s="121">
        <v>0</v>
      </c>
      <c r="G109" s="132">
        <f t="shared" si="22"/>
        <v>0</v>
      </c>
      <c r="H109" s="132"/>
      <c r="I109" s="132">
        <f>SUM(G109)</f>
        <v>0</v>
      </c>
      <c r="J109" s="132"/>
      <c r="K109" s="132"/>
      <c r="L109" s="132"/>
      <c r="M109" s="132"/>
    </row>
    <row r="110" spans="1:13" ht="12.75">
      <c r="A110" s="103"/>
      <c r="B110" s="100"/>
      <c r="C110" s="100">
        <v>4170</v>
      </c>
      <c r="D110" s="333" t="s">
        <v>282</v>
      </c>
      <c r="E110" s="345"/>
      <c r="F110" s="121">
        <v>0</v>
      </c>
      <c r="G110" s="132">
        <f t="shared" si="22"/>
        <v>0</v>
      </c>
      <c r="H110" s="132">
        <f>SUM(G110)</f>
        <v>0</v>
      </c>
      <c r="I110" s="132"/>
      <c r="J110" s="132"/>
      <c r="K110" s="132"/>
      <c r="L110" s="132"/>
      <c r="M110" s="132"/>
    </row>
    <row r="111" spans="1:13" ht="12.75">
      <c r="A111" s="103"/>
      <c r="B111" s="100"/>
      <c r="C111" s="100">
        <v>4210</v>
      </c>
      <c r="D111" s="333" t="s">
        <v>267</v>
      </c>
      <c r="E111" s="345"/>
      <c r="F111" s="121">
        <v>0</v>
      </c>
      <c r="G111" s="132">
        <f t="shared" si="22"/>
        <v>0</v>
      </c>
      <c r="H111" s="132"/>
      <c r="I111" s="132"/>
      <c r="J111" s="132"/>
      <c r="K111" s="132"/>
      <c r="L111" s="132"/>
      <c r="M111" s="132"/>
    </row>
    <row r="112" spans="1:13" ht="12.75">
      <c r="A112" s="103"/>
      <c r="B112" s="100"/>
      <c r="C112" s="100">
        <v>4300</v>
      </c>
      <c r="D112" s="333" t="s">
        <v>272</v>
      </c>
      <c r="E112" s="345"/>
      <c r="F112" s="121">
        <v>0</v>
      </c>
      <c r="G112" s="132">
        <f t="shared" si="22"/>
        <v>0</v>
      </c>
      <c r="H112" s="132"/>
      <c r="I112" s="132"/>
      <c r="J112" s="132"/>
      <c r="K112" s="132"/>
      <c r="L112" s="132"/>
      <c r="M112" s="132"/>
    </row>
    <row r="113" spans="1:13" ht="12.75">
      <c r="A113" s="103"/>
      <c r="B113" s="100"/>
      <c r="C113" s="100">
        <v>4410</v>
      </c>
      <c r="D113" s="333" t="s">
        <v>298</v>
      </c>
      <c r="E113" s="345"/>
      <c r="F113" s="121">
        <v>0</v>
      </c>
      <c r="G113" s="132">
        <f t="shared" si="22"/>
        <v>0</v>
      </c>
      <c r="H113" s="132"/>
      <c r="I113" s="132"/>
      <c r="J113" s="132"/>
      <c r="K113" s="132"/>
      <c r="L113" s="132"/>
      <c r="M113" s="132"/>
    </row>
    <row r="114" spans="1:13" ht="12.75" customHeight="1" hidden="1">
      <c r="A114" s="103"/>
      <c r="B114" s="100"/>
      <c r="C114" s="100"/>
      <c r="D114" s="333"/>
      <c r="E114" s="345"/>
      <c r="F114" s="121"/>
      <c r="G114" s="132"/>
      <c r="H114" s="132"/>
      <c r="I114" s="132"/>
      <c r="J114" s="132"/>
      <c r="K114" s="132"/>
      <c r="L114" s="132"/>
      <c r="M114" s="132"/>
    </row>
    <row r="115" spans="1:13" ht="24">
      <c r="A115" s="105">
        <v>754</v>
      </c>
      <c r="B115" s="102"/>
      <c r="C115" s="102"/>
      <c r="D115" s="331" t="s">
        <v>306</v>
      </c>
      <c r="E115" s="344"/>
      <c r="F115" s="119">
        <f>F116+F131</f>
        <v>169489</v>
      </c>
      <c r="G115" s="119">
        <f aca="true" t="shared" si="23" ref="G115:M115">G116+G131</f>
        <v>169489</v>
      </c>
      <c r="H115" s="119">
        <f t="shared" si="23"/>
        <v>39500</v>
      </c>
      <c r="I115" s="119">
        <f t="shared" si="23"/>
        <v>4219</v>
      </c>
      <c r="J115" s="119">
        <f t="shared" si="23"/>
        <v>0</v>
      </c>
      <c r="K115" s="119">
        <f t="shared" si="23"/>
        <v>0</v>
      </c>
      <c r="L115" s="119">
        <f t="shared" si="23"/>
        <v>0</v>
      </c>
      <c r="M115" s="119">
        <f t="shared" si="23"/>
        <v>0</v>
      </c>
    </row>
    <row r="116" spans="1:13" ht="12.75">
      <c r="A116" s="104"/>
      <c r="B116" s="98">
        <v>75412</v>
      </c>
      <c r="C116" s="98"/>
      <c r="D116" s="334" t="s">
        <v>307</v>
      </c>
      <c r="E116" s="344"/>
      <c r="F116" s="120">
        <f>F118+F119+F121+F122+F123+F125+F126+F127+F128+F120+F117+F130+F129+F124</f>
        <v>169189</v>
      </c>
      <c r="G116" s="120">
        <f aca="true" t="shared" si="24" ref="G116:M116">G118+G119+G121+G122+G123+G125+G126+G127+G128+G120+G117+G130+G129+G124</f>
        <v>169189</v>
      </c>
      <c r="H116" s="120">
        <f t="shared" si="24"/>
        <v>39500</v>
      </c>
      <c r="I116" s="120">
        <f t="shared" si="24"/>
        <v>4219</v>
      </c>
      <c r="J116" s="120">
        <f t="shared" si="24"/>
        <v>0</v>
      </c>
      <c r="K116" s="120">
        <f t="shared" si="24"/>
        <v>0</v>
      </c>
      <c r="L116" s="120">
        <f t="shared" si="24"/>
        <v>0</v>
      </c>
      <c r="M116" s="120">
        <f t="shared" si="24"/>
        <v>0</v>
      </c>
    </row>
    <row r="117" spans="1:13" ht="12.75" customHeight="1" hidden="1">
      <c r="A117" s="104"/>
      <c r="B117" s="98"/>
      <c r="C117" s="100"/>
      <c r="D117" s="333"/>
      <c r="E117" s="345"/>
      <c r="F117" s="121"/>
      <c r="G117" s="132"/>
      <c r="H117" s="132"/>
      <c r="I117" s="132"/>
      <c r="J117" s="132"/>
      <c r="K117" s="132"/>
      <c r="L117" s="132"/>
      <c r="M117" s="132"/>
    </row>
    <row r="118" spans="1:13" ht="12.75">
      <c r="A118" s="103"/>
      <c r="B118" s="100"/>
      <c r="C118" s="100">
        <v>4110</v>
      </c>
      <c r="D118" s="333" t="s">
        <v>293</v>
      </c>
      <c r="E118" s="345"/>
      <c r="F118" s="121">
        <v>3693</v>
      </c>
      <c r="G118" s="132">
        <f>SUM(F118)</f>
        <v>3693</v>
      </c>
      <c r="H118" s="132"/>
      <c r="I118" s="132">
        <f>SUM(G118)</f>
        <v>3693</v>
      </c>
      <c r="J118" s="132"/>
      <c r="K118" s="132"/>
      <c r="L118" s="132"/>
      <c r="M118" s="132"/>
    </row>
    <row r="119" spans="1:13" ht="12.75">
      <c r="A119" s="103"/>
      <c r="B119" s="100"/>
      <c r="C119" s="100">
        <v>4120</v>
      </c>
      <c r="D119" s="333" t="s">
        <v>294</v>
      </c>
      <c r="E119" s="345"/>
      <c r="F119" s="121">
        <v>526</v>
      </c>
      <c r="G119" s="132">
        <f aca="true" t="shared" si="25" ref="G119:G127">SUM(F119)</f>
        <v>526</v>
      </c>
      <c r="H119" s="132"/>
      <c r="I119" s="132">
        <f>SUM(G119)</f>
        <v>526</v>
      </c>
      <c r="J119" s="132"/>
      <c r="K119" s="132"/>
      <c r="L119" s="132"/>
      <c r="M119" s="132"/>
    </row>
    <row r="120" spans="1:13" ht="12.75">
      <c r="A120" s="103"/>
      <c r="B120" s="100"/>
      <c r="C120" s="100">
        <v>4170</v>
      </c>
      <c r="D120" s="333" t="s">
        <v>282</v>
      </c>
      <c r="E120" s="345"/>
      <c r="F120" s="121">
        <v>39500</v>
      </c>
      <c r="G120" s="132">
        <f t="shared" si="25"/>
        <v>39500</v>
      </c>
      <c r="H120" s="132">
        <f>SUM(G120)</f>
        <v>39500</v>
      </c>
      <c r="I120" s="132"/>
      <c r="J120" s="132"/>
      <c r="K120" s="132"/>
      <c r="L120" s="132"/>
      <c r="M120" s="132"/>
    </row>
    <row r="121" spans="1:13" ht="12.75">
      <c r="A121" s="103"/>
      <c r="B121" s="100"/>
      <c r="C121" s="100">
        <v>4210</v>
      </c>
      <c r="D121" s="333" t="s">
        <v>267</v>
      </c>
      <c r="E121" s="345"/>
      <c r="F121" s="121">
        <v>58000</v>
      </c>
      <c r="G121" s="132">
        <f t="shared" si="25"/>
        <v>58000</v>
      </c>
      <c r="H121" s="132"/>
      <c r="I121" s="132"/>
      <c r="J121" s="132"/>
      <c r="K121" s="132"/>
      <c r="L121" s="132"/>
      <c r="M121" s="132"/>
    </row>
    <row r="122" spans="1:13" ht="12.75">
      <c r="A122" s="103"/>
      <c r="B122" s="100"/>
      <c r="C122" s="100">
        <v>4260</v>
      </c>
      <c r="D122" s="333" t="s">
        <v>283</v>
      </c>
      <c r="E122" s="345"/>
      <c r="F122" s="121">
        <v>22500</v>
      </c>
      <c r="G122" s="132">
        <f t="shared" si="25"/>
        <v>22500</v>
      </c>
      <c r="H122" s="132"/>
      <c r="I122" s="132"/>
      <c r="J122" s="132"/>
      <c r="K122" s="132"/>
      <c r="L122" s="132"/>
      <c r="M122" s="132"/>
    </row>
    <row r="123" spans="1:13" ht="12.75">
      <c r="A123" s="103"/>
      <c r="B123" s="100"/>
      <c r="C123" s="100">
        <v>4270</v>
      </c>
      <c r="D123" s="333" t="s">
        <v>277</v>
      </c>
      <c r="E123" s="345"/>
      <c r="F123" s="121">
        <v>19700</v>
      </c>
      <c r="G123" s="132">
        <f t="shared" si="25"/>
        <v>19700</v>
      </c>
      <c r="H123" s="132"/>
      <c r="I123" s="132"/>
      <c r="J123" s="132"/>
      <c r="K123" s="132"/>
      <c r="L123" s="132"/>
      <c r="M123" s="132"/>
    </row>
    <row r="124" spans="1:13" ht="12.75">
      <c r="A124" s="103"/>
      <c r="B124" s="100"/>
      <c r="C124" s="100">
        <v>4280</v>
      </c>
      <c r="D124" s="333" t="s">
        <v>337</v>
      </c>
      <c r="E124" s="345"/>
      <c r="F124" s="121">
        <v>2000</v>
      </c>
      <c r="G124" s="132">
        <f t="shared" si="25"/>
        <v>2000</v>
      </c>
      <c r="H124" s="132"/>
      <c r="I124" s="132"/>
      <c r="J124" s="132"/>
      <c r="K124" s="132"/>
      <c r="L124" s="132"/>
      <c r="M124" s="132"/>
    </row>
    <row r="125" spans="1:13" ht="12.75">
      <c r="A125" s="103"/>
      <c r="B125" s="100"/>
      <c r="C125" s="100">
        <v>4300</v>
      </c>
      <c r="D125" s="333" t="s">
        <v>272</v>
      </c>
      <c r="E125" s="345"/>
      <c r="F125" s="121">
        <v>8520</v>
      </c>
      <c r="G125" s="132">
        <f t="shared" si="25"/>
        <v>8520</v>
      </c>
      <c r="H125" s="132"/>
      <c r="I125" s="132"/>
      <c r="J125" s="132"/>
      <c r="K125" s="132"/>
      <c r="L125" s="132"/>
      <c r="M125" s="132"/>
    </row>
    <row r="126" spans="1:13" ht="12.75">
      <c r="A126" s="103"/>
      <c r="B126" s="100"/>
      <c r="C126" s="100">
        <v>4410</v>
      </c>
      <c r="D126" s="333" t="s">
        <v>298</v>
      </c>
      <c r="E126" s="345"/>
      <c r="F126" s="121">
        <v>1250</v>
      </c>
      <c r="G126" s="132">
        <f t="shared" si="25"/>
        <v>1250</v>
      </c>
      <c r="H126" s="132"/>
      <c r="I126" s="132"/>
      <c r="J126" s="132"/>
      <c r="K126" s="132"/>
      <c r="L126" s="132"/>
      <c r="M126" s="132"/>
    </row>
    <row r="127" spans="1:13" ht="12.75">
      <c r="A127" s="103"/>
      <c r="B127" s="100"/>
      <c r="C127" s="100">
        <v>4430</v>
      </c>
      <c r="D127" s="333" t="s">
        <v>284</v>
      </c>
      <c r="E127" s="345"/>
      <c r="F127" s="121">
        <v>13500</v>
      </c>
      <c r="G127" s="132">
        <f t="shared" si="25"/>
        <v>13500</v>
      </c>
      <c r="H127" s="132"/>
      <c r="I127" s="132"/>
      <c r="J127" s="132"/>
      <c r="K127" s="132"/>
      <c r="L127" s="132"/>
      <c r="M127" s="132"/>
    </row>
    <row r="128" spans="1:13" ht="12.75" customHeight="1" hidden="1">
      <c r="A128" s="103"/>
      <c r="B128" s="100"/>
      <c r="C128" s="100"/>
      <c r="D128" s="333"/>
      <c r="E128" s="345"/>
      <c r="F128" s="121"/>
      <c r="G128" s="132"/>
      <c r="H128" s="132"/>
      <c r="I128" s="132"/>
      <c r="J128" s="132"/>
      <c r="K128" s="132"/>
      <c r="L128" s="132"/>
      <c r="M128" s="132"/>
    </row>
    <row r="129" spans="1:13" ht="15" customHeight="1">
      <c r="A129" s="103"/>
      <c r="B129" s="100"/>
      <c r="C129" s="100">
        <v>6050</v>
      </c>
      <c r="D129" s="333" t="s">
        <v>261</v>
      </c>
      <c r="E129" s="345"/>
      <c r="F129" s="121">
        <v>0</v>
      </c>
      <c r="G129" s="132"/>
      <c r="H129" s="132"/>
      <c r="I129" s="132"/>
      <c r="J129" s="132"/>
      <c r="K129" s="132"/>
      <c r="L129" s="132"/>
      <c r="M129" s="132">
        <f>SUM(G129)</f>
        <v>0</v>
      </c>
    </row>
    <row r="130" spans="1:13" ht="12.75" customHeight="1" hidden="1">
      <c r="A130" s="103"/>
      <c r="B130" s="100"/>
      <c r="C130" s="100"/>
      <c r="D130" s="333"/>
      <c r="E130" s="345"/>
      <c r="F130" s="121"/>
      <c r="G130" s="132"/>
      <c r="H130" s="132"/>
      <c r="I130" s="132"/>
      <c r="J130" s="132"/>
      <c r="K130" s="132"/>
      <c r="L130" s="132"/>
      <c r="M130" s="132"/>
    </row>
    <row r="131" spans="1:13" ht="12.75">
      <c r="A131" s="104"/>
      <c r="B131" s="98">
        <v>75414</v>
      </c>
      <c r="C131" s="98"/>
      <c r="D131" s="334" t="s">
        <v>308</v>
      </c>
      <c r="E131" s="344"/>
      <c r="F131" s="120">
        <f>F132+F133+F134</f>
        <v>300</v>
      </c>
      <c r="G131" s="120">
        <f>G132+G133+G134</f>
        <v>300</v>
      </c>
      <c r="H131" s="120">
        <f aca="true" t="shared" si="26" ref="H131:M131">H132+H133+H134</f>
        <v>0</v>
      </c>
      <c r="I131" s="120">
        <f t="shared" si="26"/>
        <v>0</v>
      </c>
      <c r="J131" s="120">
        <f t="shared" si="26"/>
        <v>0</v>
      </c>
      <c r="K131" s="120">
        <f t="shared" si="26"/>
        <v>0</v>
      </c>
      <c r="L131" s="120">
        <f t="shared" si="26"/>
        <v>0</v>
      </c>
      <c r="M131" s="120">
        <f t="shared" si="26"/>
        <v>0</v>
      </c>
    </row>
    <row r="132" spans="1:13" ht="12.75">
      <c r="A132" s="103"/>
      <c r="B132" s="100"/>
      <c r="C132" s="100">
        <v>4210</v>
      </c>
      <c r="D132" s="333" t="s">
        <v>267</v>
      </c>
      <c r="E132" s="345"/>
      <c r="F132" s="121">
        <v>300</v>
      </c>
      <c r="G132" s="132">
        <f>SUM(F132)</f>
        <v>300</v>
      </c>
      <c r="H132" s="132"/>
      <c r="I132" s="132"/>
      <c r="J132" s="132"/>
      <c r="K132" s="132"/>
      <c r="L132" s="132"/>
      <c r="M132" s="132"/>
    </row>
    <row r="133" spans="1:13" ht="12.75">
      <c r="A133" s="103"/>
      <c r="B133" s="100"/>
      <c r="C133" s="100">
        <v>4300</v>
      </c>
      <c r="D133" s="333" t="s">
        <v>272</v>
      </c>
      <c r="E133" s="345"/>
      <c r="F133" s="121">
        <v>0</v>
      </c>
      <c r="G133" s="132">
        <f>SUM(F133)</f>
        <v>0</v>
      </c>
      <c r="H133" s="132"/>
      <c r="I133" s="132"/>
      <c r="J133" s="132"/>
      <c r="K133" s="132"/>
      <c r="L133" s="132"/>
      <c r="M133" s="132"/>
    </row>
    <row r="134" spans="1:13" ht="12.75">
      <c r="A134" s="103"/>
      <c r="B134" s="100"/>
      <c r="C134" s="100">
        <v>4410</v>
      </c>
      <c r="D134" s="333" t="s">
        <v>298</v>
      </c>
      <c r="E134" s="345"/>
      <c r="F134" s="121">
        <v>0</v>
      </c>
      <c r="G134" s="132">
        <f>SUM(F134)</f>
        <v>0</v>
      </c>
      <c r="H134" s="132"/>
      <c r="I134" s="132"/>
      <c r="J134" s="132"/>
      <c r="K134" s="132"/>
      <c r="L134" s="132"/>
      <c r="M134" s="132"/>
    </row>
    <row r="135" spans="1:13" ht="48" customHeight="1">
      <c r="A135" s="107">
        <v>756</v>
      </c>
      <c r="B135" s="105"/>
      <c r="C135" s="105"/>
      <c r="D135" s="331" t="s">
        <v>309</v>
      </c>
      <c r="E135" s="344"/>
      <c r="F135" s="119">
        <f>F136+F138</f>
        <v>65900</v>
      </c>
      <c r="G135" s="119">
        <f aca="true" t="shared" si="27" ref="G135:M135">G136+G138</f>
        <v>65900</v>
      </c>
      <c r="H135" s="119">
        <f t="shared" si="27"/>
        <v>46100</v>
      </c>
      <c r="I135" s="119">
        <f t="shared" si="27"/>
        <v>0</v>
      </c>
      <c r="J135" s="119">
        <f t="shared" si="27"/>
        <v>0</v>
      </c>
      <c r="K135" s="119">
        <f t="shared" si="27"/>
        <v>0</v>
      </c>
      <c r="L135" s="119">
        <f t="shared" si="27"/>
        <v>0</v>
      </c>
      <c r="M135" s="119">
        <f t="shared" si="27"/>
        <v>0</v>
      </c>
    </row>
    <row r="136" spans="1:13" ht="12.75" customHeight="1" hidden="1">
      <c r="A136" s="104"/>
      <c r="B136" s="98"/>
      <c r="C136" s="98"/>
      <c r="D136" s="334"/>
      <c r="E136" s="344"/>
      <c r="F136" s="120"/>
      <c r="G136" s="132"/>
      <c r="H136" s="132"/>
      <c r="I136" s="132"/>
      <c r="J136" s="132"/>
      <c r="K136" s="132"/>
      <c r="L136" s="132"/>
      <c r="M136" s="132"/>
    </row>
    <row r="137" spans="1:13" ht="12.75" customHeight="1" hidden="1">
      <c r="A137" s="103"/>
      <c r="B137" s="100"/>
      <c r="C137" s="100"/>
      <c r="D137" s="333"/>
      <c r="E137" s="345"/>
      <c r="F137" s="121"/>
      <c r="G137" s="132"/>
      <c r="H137" s="132"/>
      <c r="I137" s="132"/>
      <c r="J137" s="132"/>
      <c r="K137" s="132"/>
      <c r="L137" s="132"/>
      <c r="M137" s="132"/>
    </row>
    <row r="138" spans="1:13" ht="24">
      <c r="A138" s="104"/>
      <c r="B138" s="98">
        <v>75647</v>
      </c>
      <c r="C138" s="98"/>
      <c r="D138" s="334" t="s">
        <v>310</v>
      </c>
      <c r="E138" s="344"/>
      <c r="F138" s="120">
        <f>F139+F140</f>
        <v>65900</v>
      </c>
      <c r="G138" s="120">
        <f aca="true" t="shared" si="28" ref="G138:M138">G139+G140</f>
        <v>65900</v>
      </c>
      <c r="H138" s="120">
        <f t="shared" si="28"/>
        <v>46100</v>
      </c>
      <c r="I138" s="120">
        <f t="shared" si="28"/>
        <v>0</v>
      </c>
      <c r="J138" s="120">
        <f t="shared" si="28"/>
        <v>0</v>
      </c>
      <c r="K138" s="120">
        <f t="shared" si="28"/>
        <v>0</v>
      </c>
      <c r="L138" s="120">
        <f t="shared" si="28"/>
        <v>0</v>
      </c>
      <c r="M138" s="120">
        <f t="shared" si="28"/>
        <v>0</v>
      </c>
    </row>
    <row r="139" spans="1:13" ht="12.75">
      <c r="A139" s="103"/>
      <c r="B139" s="100"/>
      <c r="C139" s="100">
        <v>4100</v>
      </c>
      <c r="D139" s="333" t="s">
        <v>311</v>
      </c>
      <c r="E139" s="345"/>
      <c r="F139" s="121">
        <v>46100</v>
      </c>
      <c r="G139" s="132">
        <f>SUM(F139)</f>
        <v>46100</v>
      </c>
      <c r="H139" s="132">
        <f>SUM(G139)</f>
        <v>46100</v>
      </c>
      <c r="I139" s="132"/>
      <c r="J139" s="132"/>
      <c r="K139" s="132"/>
      <c r="L139" s="132"/>
      <c r="M139" s="132"/>
    </row>
    <row r="140" spans="1:13" ht="12.75">
      <c r="A140" s="103"/>
      <c r="B140" s="100"/>
      <c r="C140" s="100">
        <v>4300</v>
      </c>
      <c r="D140" s="333" t="s">
        <v>272</v>
      </c>
      <c r="E140" s="345"/>
      <c r="F140" s="121">
        <v>19800</v>
      </c>
      <c r="G140" s="132">
        <f>SUM(F140)</f>
        <v>19800</v>
      </c>
      <c r="H140" s="132"/>
      <c r="I140" s="132"/>
      <c r="J140" s="132"/>
      <c r="K140" s="132"/>
      <c r="L140" s="132"/>
      <c r="M140" s="132"/>
    </row>
    <row r="141" spans="1:13" ht="12.75">
      <c r="A141" s="105">
        <v>757</v>
      </c>
      <c r="B141" s="102"/>
      <c r="C141" s="102"/>
      <c r="D141" s="331" t="s">
        <v>312</v>
      </c>
      <c r="E141" s="344"/>
      <c r="F141" s="119">
        <f>F142+F144</f>
        <v>538451</v>
      </c>
      <c r="G141" s="119">
        <f aca="true" t="shared" si="29" ref="G141:M141">G142+G144</f>
        <v>538451</v>
      </c>
      <c r="H141" s="119">
        <f t="shared" si="29"/>
        <v>0</v>
      </c>
      <c r="I141" s="119">
        <f t="shared" si="29"/>
        <v>0</v>
      </c>
      <c r="J141" s="119">
        <f t="shared" si="29"/>
        <v>0</v>
      </c>
      <c r="K141" s="119">
        <f t="shared" si="29"/>
        <v>380000</v>
      </c>
      <c r="L141" s="119">
        <f t="shared" si="29"/>
        <v>158451</v>
      </c>
      <c r="M141" s="119">
        <f t="shared" si="29"/>
        <v>0</v>
      </c>
    </row>
    <row r="142" spans="1:13" ht="24">
      <c r="A142" s="104"/>
      <c r="B142" s="98">
        <v>75702</v>
      </c>
      <c r="C142" s="98"/>
      <c r="D142" s="334" t="s">
        <v>313</v>
      </c>
      <c r="E142" s="344"/>
      <c r="F142" s="120">
        <f>F143</f>
        <v>380000</v>
      </c>
      <c r="G142" s="120">
        <f aca="true" t="shared" si="30" ref="G142:M142">G143</f>
        <v>380000</v>
      </c>
      <c r="H142" s="120">
        <f t="shared" si="30"/>
        <v>0</v>
      </c>
      <c r="I142" s="120">
        <f t="shared" si="30"/>
        <v>0</v>
      </c>
      <c r="J142" s="120">
        <f t="shared" si="30"/>
        <v>0</v>
      </c>
      <c r="K142" s="120">
        <f t="shared" si="30"/>
        <v>380000</v>
      </c>
      <c r="L142" s="120">
        <f t="shared" si="30"/>
        <v>0</v>
      </c>
      <c r="M142" s="120">
        <f t="shared" si="30"/>
        <v>0</v>
      </c>
    </row>
    <row r="143" spans="1:13" ht="29.25" customHeight="1">
      <c r="A143" s="103"/>
      <c r="B143" s="100"/>
      <c r="C143" s="100">
        <v>8070</v>
      </c>
      <c r="D143" s="333" t="s">
        <v>314</v>
      </c>
      <c r="E143" s="345"/>
      <c r="F143" s="121">
        <v>380000</v>
      </c>
      <c r="G143" s="132">
        <f>SUM(F143)</f>
        <v>380000</v>
      </c>
      <c r="H143" s="132"/>
      <c r="I143" s="132"/>
      <c r="J143" s="132"/>
      <c r="K143" s="132">
        <f>SUM(F143)</f>
        <v>380000</v>
      </c>
      <c r="L143" s="132"/>
      <c r="M143" s="132"/>
    </row>
    <row r="144" spans="1:13" ht="30" customHeight="1">
      <c r="A144" s="103"/>
      <c r="B144" s="106">
        <v>75704</v>
      </c>
      <c r="C144" s="100"/>
      <c r="D144" s="336" t="s">
        <v>315</v>
      </c>
      <c r="E144" s="349"/>
      <c r="F144" s="122">
        <f>F145</f>
        <v>158451</v>
      </c>
      <c r="G144" s="122">
        <f aca="true" t="shared" si="31" ref="G144:M144">G145</f>
        <v>158451</v>
      </c>
      <c r="H144" s="122">
        <f t="shared" si="31"/>
        <v>0</v>
      </c>
      <c r="I144" s="122">
        <f t="shared" si="31"/>
        <v>0</v>
      </c>
      <c r="J144" s="122">
        <f t="shared" si="31"/>
        <v>0</v>
      </c>
      <c r="K144" s="122">
        <f t="shared" si="31"/>
        <v>0</v>
      </c>
      <c r="L144" s="122">
        <f t="shared" si="31"/>
        <v>158451</v>
      </c>
      <c r="M144" s="122">
        <f t="shared" si="31"/>
        <v>0</v>
      </c>
    </row>
    <row r="145" spans="1:13" ht="12.75">
      <c r="A145" s="103"/>
      <c r="B145" s="100"/>
      <c r="C145" s="100">
        <v>8020</v>
      </c>
      <c r="D145" s="333" t="s">
        <v>316</v>
      </c>
      <c r="E145" s="345"/>
      <c r="F145" s="121">
        <v>158451</v>
      </c>
      <c r="G145" s="132">
        <f>SUM(F145)</f>
        <v>158451</v>
      </c>
      <c r="H145" s="132"/>
      <c r="I145" s="132"/>
      <c r="J145" s="132"/>
      <c r="K145" s="132"/>
      <c r="L145" s="132">
        <f>SUM(F145)</f>
        <v>158451</v>
      </c>
      <c r="M145" s="132"/>
    </row>
    <row r="146" spans="1:13" ht="12.75">
      <c r="A146" s="105">
        <v>758</v>
      </c>
      <c r="B146" s="102"/>
      <c r="C146" s="102"/>
      <c r="D146" s="331" t="s">
        <v>317</v>
      </c>
      <c r="E146" s="344"/>
      <c r="F146" s="119">
        <f>F147</f>
        <v>20000</v>
      </c>
      <c r="G146" s="119">
        <f aca="true" t="shared" si="32" ref="G146:M147">G147</f>
        <v>20000</v>
      </c>
      <c r="H146" s="119">
        <f t="shared" si="32"/>
        <v>0</v>
      </c>
      <c r="I146" s="119">
        <f t="shared" si="32"/>
        <v>0</v>
      </c>
      <c r="J146" s="119">
        <f t="shared" si="32"/>
        <v>0</v>
      </c>
      <c r="K146" s="119">
        <f t="shared" si="32"/>
        <v>0</v>
      </c>
      <c r="L146" s="119">
        <f t="shared" si="32"/>
        <v>0</v>
      </c>
      <c r="M146" s="119">
        <f t="shared" si="32"/>
        <v>0</v>
      </c>
    </row>
    <row r="147" spans="1:13" ht="12.75">
      <c r="A147" s="104"/>
      <c r="B147" s="98">
        <v>75818</v>
      </c>
      <c r="C147" s="98"/>
      <c r="D147" s="334" t="s">
        <v>318</v>
      </c>
      <c r="E147" s="344"/>
      <c r="F147" s="120">
        <f>F148</f>
        <v>20000</v>
      </c>
      <c r="G147" s="120">
        <f t="shared" si="32"/>
        <v>20000</v>
      </c>
      <c r="H147" s="120">
        <f t="shared" si="32"/>
        <v>0</v>
      </c>
      <c r="I147" s="120">
        <f t="shared" si="32"/>
        <v>0</v>
      </c>
      <c r="J147" s="120">
        <f t="shared" si="32"/>
        <v>0</v>
      </c>
      <c r="K147" s="120">
        <f t="shared" si="32"/>
        <v>0</v>
      </c>
      <c r="L147" s="120">
        <f t="shared" si="32"/>
        <v>0</v>
      </c>
      <c r="M147" s="120">
        <f t="shared" si="32"/>
        <v>0</v>
      </c>
    </row>
    <row r="148" spans="1:13" ht="12.75">
      <c r="A148" s="103"/>
      <c r="B148" s="100"/>
      <c r="C148" s="100">
        <v>4810</v>
      </c>
      <c r="D148" s="333" t="s">
        <v>319</v>
      </c>
      <c r="E148" s="345"/>
      <c r="F148" s="121">
        <v>20000</v>
      </c>
      <c r="G148" s="132">
        <f>SUM(F148)</f>
        <v>20000</v>
      </c>
      <c r="H148" s="132"/>
      <c r="I148" s="132"/>
      <c r="J148" s="132"/>
      <c r="K148" s="132"/>
      <c r="L148" s="132"/>
      <c r="M148" s="132"/>
    </row>
    <row r="149" spans="1:13" ht="12.75">
      <c r="A149" s="105">
        <v>801</v>
      </c>
      <c r="B149" s="102"/>
      <c r="C149" s="102"/>
      <c r="D149" s="331" t="s">
        <v>320</v>
      </c>
      <c r="E149" s="344"/>
      <c r="F149" s="119">
        <f>F150+F173+F186+F224+F226+F243+F246</f>
        <v>9206522</v>
      </c>
      <c r="G149" s="119">
        <f aca="true" t="shared" si="33" ref="G149:M149">G150+G173+G186+G224+G226+G243+G246</f>
        <v>9201522</v>
      </c>
      <c r="H149" s="119">
        <f t="shared" si="33"/>
        <v>5934020</v>
      </c>
      <c r="I149" s="119">
        <f t="shared" si="33"/>
        <v>1516994</v>
      </c>
      <c r="J149" s="119">
        <f t="shared" si="33"/>
        <v>0</v>
      </c>
      <c r="K149" s="119">
        <f t="shared" si="33"/>
        <v>0</v>
      </c>
      <c r="L149" s="119">
        <f t="shared" si="33"/>
        <v>0</v>
      </c>
      <c r="M149" s="119">
        <f t="shared" si="33"/>
        <v>5000</v>
      </c>
    </row>
    <row r="150" spans="1:13" ht="12.75">
      <c r="A150" s="104"/>
      <c r="B150" s="98">
        <v>80101</v>
      </c>
      <c r="C150" s="98"/>
      <c r="D150" s="334" t="s">
        <v>321</v>
      </c>
      <c r="E150" s="344"/>
      <c r="F150" s="120">
        <f>SUM(F151:F172)</f>
        <v>5238899</v>
      </c>
      <c r="G150" s="120">
        <f aca="true" t="shared" si="34" ref="G150:M150">SUM(G151:G172)</f>
        <v>5238899</v>
      </c>
      <c r="H150" s="120">
        <f t="shared" si="34"/>
        <v>3609574</v>
      </c>
      <c r="I150" s="120">
        <f t="shared" si="34"/>
        <v>892775</v>
      </c>
      <c r="J150" s="120">
        <f t="shared" si="34"/>
        <v>0</v>
      </c>
      <c r="K150" s="120">
        <f t="shared" si="34"/>
        <v>0</v>
      </c>
      <c r="L150" s="120">
        <f t="shared" si="34"/>
        <v>0</v>
      </c>
      <c r="M150" s="120">
        <f t="shared" si="34"/>
        <v>0</v>
      </c>
    </row>
    <row r="151" spans="1:13" ht="12.75" customHeight="1">
      <c r="A151" s="103"/>
      <c r="B151" s="100"/>
      <c r="C151" s="100">
        <v>3020</v>
      </c>
      <c r="D151" s="333" t="s">
        <v>327</v>
      </c>
      <c r="E151" s="345"/>
      <c r="F151" s="121">
        <v>260571</v>
      </c>
      <c r="G151" s="132">
        <f>SUM(F151)</f>
        <v>260571</v>
      </c>
      <c r="H151" s="132">
        <f>SUM(G151)</f>
        <v>260571</v>
      </c>
      <c r="I151" s="132"/>
      <c r="J151" s="132"/>
      <c r="K151" s="132"/>
      <c r="L151" s="132"/>
      <c r="M151" s="132"/>
    </row>
    <row r="152" spans="1:13" ht="12.75">
      <c r="A152" s="103"/>
      <c r="B152" s="100"/>
      <c r="C152" s="100">
        <v>4010</v>
      </c>
      <c r="D152" s="333" t="s">
        <v>291</v>
      </c>
      <c r="E152" s="345"/>
      <c r="F152" s="121">
        <v>3086709</v>
      </c>
      <c r="G152" s="132">
        <f aca="true" t="shared" si="35" ref="G152:G170">SUM(F152)</f>
        <v>3086709</v>
      </c>
      <c r="H152" s="132">
        <f>SUM(G152)</f>
        <v>3086709</v>
      </c>
      <c r="I152" s="132"/>
      <c r="J152" s="132"/>
      <c r="K152" s="132"/>
      <c r="L152" s="132"/>
      <c r="M152" s="132"/>
    </row>
    <row r="153" spans="1:13" ht="12.75">
      <c r="A153" s="103"/>
      <c r="B153" s="103"/>
      <c r="C153" s="100">
        <v>4040</v>
      </c>
      <c r="D153" s="333" t="s">
        <v>292</v>
      </c>
      <c r="E153" s="345"/>
      <c r="F153" s="121">
        <v>255294</v>
      </c>
      <c r="G153" s="132">
        <f t="shared" si="35"/>
        <v>255294</v>
      </c>
      <c r="H153" s="132">
        <f>SUM(G153)</f>
        <v>255294</v>
      </c>
      <c r="I153" s="132"/>
      <c r="J153" s="132"/>
      <c r="K153" s="132"/>
      <c r="L153" s="132"/>
      <c r="M153" s="132"/>
    </row>
    <row r="154" spans="1:13" ht="12.75">
      <c r="A154" s="103"/>
      <c r="B154" s="103"/>
      <c r="C154" s="100">
        <v>4110</v>
      </c>
      <c r="D154" s="333" t="s">
        <v>293</v>
      </c>
      <c r="E154" s="345"/>
      <c r="F154" s="121">
        <v>626973</v>
      </c>
      <c r="G154" s="132">
        <f t="shared" si="35"/>
        <v>626973</v>
      </c>
      <c r="H154" s="132"/>
      <c r="I154" s="132">
        <f>SUM(G154)</f>
        <v>626973</v>
      </c>
      <c r="J154" s="132"/>
      <c r="K154" s="132"/>
      <c r="L154" s="132"/>
      <c r="M154" s="132"/>
    </row>
    <row r="155" spans="1:13" ht="12.75">
      <c r="A155" s="103"/>
      <c r="B155" s="103"/>
      <c r="C155" s="100">
        <v>4120</v>
      </c>
      <c r="D155" s="333" t="s">
        <v>294</v>
      </c>
      <c r="E155" s="345"/>
      <c r="F155" s="121">
        <v>87977</v>
      </c>
      <c r="G155" s="132">
        <f t="shared" si="35"/>
        <v>87977</v>
      </c>
      <c r="H155" s="132"/>
      <c r="I155" s="132">
        <f>SUM(G155)</f>
        <v>87977</v>
      </c>
      <c r="J155" s="132"/>
      <c r="K155" s="132"/>
      <c r="L155" s="132"/>
      <c r="M155" s="132"/>
    </row>
    <row r="156" spans="1:13" ht="12.75">
      <c r="A156" s="103"/>
      <c r="B156" s="103"/>
      <c r="C156" s="100">
        <v>4170</v>
      </c>
      <c r="D156" s="333" t="s">
        <v>282</v>
      </c>
      <c r="E156" s="345"/>
      <c r="F156" s="121">
        <v>7000</v>
      </c>
      <c r="G156" s="132">
        <f t="shared" si="35"/>
        <v>7000</v>
      </c>
      <c r="H156" s="132">
        <f>SUM(G156)</f>
        <v>7000</v>
      </c>
      <c r="I156" s="132"/>
      <c r="J156" s="132"/>
      <c r="K156" s="132"/>
      <c r="L156" s="132"/>
      <c r="M156" s="132"/>
    </row>
    <row r="157" spans="1:13" ht="12.75">
      <c r="A157" s="103"/>
      <c r="B157" s="103"/>
      <c r="C157" s="100">
        <v>4210</v>
      </c>
      <c r="D157" s="333" t="s">
        <v>267</v>
      </c>
      <c r="E157" s="345"/>
      <c r="F157" s="121">
        <v>382500</v>
      </c>
      <c r="G157" s="132">
        <f t="shared" si="35"/>
        <v>382500</v>
      </c>
      <c r="H157" s="132"/>
      <c r="I157" s="132"/>
      <c r="J157" s="132"/>
      <c r="K157" s="132"/>
      <c r="L157" s="132"/>
      <c r="M157" s="132"/>
    </row>
    <row r="158" spans="1:13" ht="12" customHeight="1">
      <c r="A158" s="103"/>
      <c r="B158" s="103"/>
      <c r="C158" s="100">
        <v>4240</v>
      </c>
      <c r="D158" s="333" t="s">
        <v>323</v>
      </c>
      <c r="E158" s="312"/>
      <c r="F158" s="123">
        <v>39700</v>
      </c>
      <c r="G158" s="132">
        <f t="shared" si="35"/>
        <v>39700</v>
      </c>
      <c r="H158" s="132"/>
      <c r="I158" s="132"/>
      <c r="J158" s="132"/>
      <c r="K158" s="132"/>
      <c r="L158" s="132"/>
      <c r="M158" s="132"/>
    </row>
    <row r="159" spans="1:13" ht="12.75" customHeight="1" hidden="1">
      <c r="A159" s="103"/>
      <c r="B159" s="103"/>
      <c r="C159" s="100"/>
      <c r="D159" s="333"/>
      <c r="E159" s="312"/>
      <c r="F159" s="123"/>
      <c r="G159" s="132">
        <f t="shared" si="35"/>
        <v>0</v>
      </c>
      <c r="H159" s="132"/>
      <c r="I159" s="132"/>
      <c r="J159" s="132"/>
      <c r="K159" s="132"/>
      <c r="L159" s="132"/>
      <c r="M159" s="132"/>
    </row>
    <row r="160" spans="1:13" ht="12.75">
      <c r="A160" s="103"/>
      <c r="B160" s="103"/>
      <c r="C160" s="100">
        <v>4260</v>
      </c>
      <c r="D160" s="333" t="s">
        <v>283</v>
      </c>
      <c r="E160" s="312"/>
      <c r="F160" s="123">
        <v>185000</v>
      </c>
      <c r="G160" s="132">
        <f t="shared" si="35"/>
        <v>185000</v>
      </c>
      <c r="H160" s="132"/>
      <c r="I160" s="132"/>
      <c r="J160" s="132"/>
      <c r="K160" s="132"/>
      <c r="L160" s="132"/>
      <c r="M160" s="132"/>
    </row>
    <row r="161" spans="1:13" ht="12.75">
      <c r="A161" s="103"/>
      <c r="B161" s="103"/>
      <c r="C161" s="100">
        <v>4270</v>
      </c>
      <c r="D161" s="333" t="s">
        <v>277</v>
      </c>
      <c r="E161" s="312"/>
      <c r="F161" s="123">
        <v>30000</v>
      </c>
      <c r="G161" s="132">
        <f t="shared" si="35"/>
        <v>30000</v>
      </c>
      <c r="H161" s="132"/>
      <c r="I161" s="132"/>
      <c r="J161" s="132"/>
      <c r="K161" s="132"/>
      <c r="L161" s="132"/>
      <c r="M161" s="132"/>
    </row>
    <row r="162" spans="1:13" ht="12.75" customHeight="1" hidden="1">
      <c r="A162" s="103"/>
      <c r="B162" s="103"/>
      <c r="C162" s="100"/>
      <c r="D162" s="333"/>
      <c r="E162" s="312"/>
      <c r="F162" s="123"/>
      <c r="G162" s="132">
        <f t="shared" si="35"/>
        <v>0</v>
      </c>
      <c r="H162" s="132"/>
      <c r="I162" s="132"/>
      <c r="J162" s="132"/>
      <c r="K162" s="132"/>
      <c r="L162" s="132"/>
      <c r="M162" s="132"/>
    </row>
    <row r="163" spans="1:13" ht="12.75">
      <c r="A163" s="103"/>
      <c r="B163" s="103"/>
      <c r="C163" s="100">
        <v>4300</v>
      </c>
      <c r="D163" s="333" t="s">
        <v>272</v>
      </c>
      <c r="E163" s="312"/>
      <c r="F163" s="123">
        <v>39000</v>
      </c>
      <c r="G163" s="132">
        <f t="shared" si="35"/>
        <v>39000</v>
      </c>
      <c r="H163" s="132"/>
      <c r="I163" s="132"/>
      <c r="J163" s="132"/>
      <c r="K163" s="132"/>
      <c r="L163" s="132"/>
      <c r="M163" s="132"/>
    </row>
    <row r="164" spans="1:13" ht="12.75">
      <c r="A164" s="103"/>
      <c r="B164" s="103"/>
      <c r="C164" s="100">
        <v>4350</v>
      </c>
      <c r="D164" s="333" t="s">
        <v>302</v>
      </c>
      <c r="E164" s="312"/>
      <c r="F164" s="123">
        <v>5000</v>
      </c>
      <c r="G164" s="132">
        <f t="shared" si="35"/>
        <v>5000</v>
      </c>
      <c r="H164" s="132"/>
      <c r="I164" s="132"/>
      <c r="J164" s="132"/>
      <c r="K164" s="132"/>
      <c r="L164" s="132"/>
      <c r="M164" s="132"/>
    </row>
    <row r="165" spans="1:13" ht="24.75" customHeight="1">
      <c r="A165" s="103"/>
      <c r="B165" s="103"/>
      <c r="C165" s="100">
        <v>4370</v>
      </c>
      <c r="D165" s="333" t="s">
        <v>532</v>
      </c>
      <c r="E165" s="312"/>
      <c r="F165" s="123">
        <v>14500</v>
      </c>
      <c r="G165" s="132">
        <f t="shared" si="35"/>
        <v>14500</v>
      </c>
      <c r="H165" s="132"/>
      <c r="I165" s="132"/>
      <c r="J165" s="132"/>
      <c r="K165" s="132"/>
      <c r="L165" s="132"/>
      <c r="M165" s="132"/>
    </row>
    <row r="166" spans="1:13" ht="12.75">
      <c r="A166" s="103"/>
      <c r="B166" s="103"/>
      <c r="C166" s="100">
        <v>4410</v>
      </c>
      <c r="D166" s="333" t="s">
        <v>298</v>
      </c>
      <c r="E166" s="312"/>
      <c r="F166" s="123">
        <v>10300</v>
      </c>
      <c r="G166" s="132">
        <f t="shared" si="35"/>
        <v>10300</v>
      </c>
      <c r="H166" s="132"/>
      <c r="I166" s="132"/>
      <c r="J166" s="132"/>
      <c r="K166" s="132"/>
      <c r="L166" s="132"/>
      <c r="M166" s="132"/>
    </row>
    <row r="167" spans="1:13" ht="12.75">
      <c r="A167" s="103"/>
      <c r="B167" s="103"/>
      <c r="C167" s="100">
        <v>4430</v>
      </c>
      <c r="D167" s="333" t="s">
        <v>324</v>
      </c>
      <c r="E167" s="312"/>
      <c r="F167" s="123">
        <v>10900</v>
      </c>
      <c r="G167" s="132">
        <f t="shared" si="35"/>
        <v>10900</v>
      </c>
      <c r="H167" s="132"/>
      <c r="I167" s="132"/>
      <c r="J167" s="132"/>
      <c r="K167" s="132"/>
      <c r="L167" s="132"/>
      <c r="M167" s="132"/>
    </row>
    <row r="168" spans="1:13" ht="15" customHeight="1">
      <c r="A168" s="103"/>
      <c r="B168" s="103"/>
      <c r="C168" s="100">
        <v>4440</v>
      </c>
      <c r="D168" s="333" t="s">
        <v>325</v>
      </c>
      <c r="E168" s="312"/>
      <c r="F168" s="123">
        <v>177825</v>
      </c>
      <c r="G168" s="132">
        <f t="shared" si="35"/>
        <v>177825</v>
      </c>
      <c r="H168" s="132"/>
      <c r="I168" s="132">
        <f>SUM(G168)</f>
        <v>177825</v>
      </c>
      <c r="J168" s="132"/>
      <c r="K168" s="132"/>
      <c r="L168" s="132"/>
      <c r="M168" s="132"/>
    </row>
    <row r="169" spans="1:13" ht="24">
      <c r="A169" s="103"/>
      <c r="B169" s="103"/>
      <c r="C169" s="100">
        <v>4700</v>
      </c>
      <c r="D169" s="333" t="s">
        <v>536</v>
      </c>
      <c r="E169" s="312"/>
      <c r="F169" s="123">
        <v>2500</v>
      </c>
      <c r="G169" s="132">
        <f t="shared" si="35"/>
        <v>2500</v>
      </c>
      <c r="H169" s="132"/>
      <c r="I169" s="132"/>
      <c r="J169" s="132"/>
      <c r="K169" s="132"/>
      <c r="L169" s="132"/>
      <c r="M169" s="132"/>
    </row>
    <row r="170" spans="1:13" ht="26.25" customHeight="1">
      <c r="A170" s="103"/>
      <c r="B170" s="103"/>
      <c r="C170" s="100">
        <v>4740</v>
      </c>
      <c r="D170" s="333" t="s">
        <v>534</v>
      </c>
      <c r="E170" s="312"/>
      <c r="F170" s="123">
        <v>2750</v>
      </c>
      <c r="G170" s="132">
        <f t="shared" si="35"/>
        <v>2750</v>
      </c>
      <c r="H170" s="132"/>
      <c r="I170" s="132"/>
      <c r="J170" s="132"/>
      <c r="K170" s="132"/>
      <c r="L170" s="132"/>
      <c r="M170" s="132"/>
    </row>
    <row r="171" spans="1:13" ht="17.25" customHeight="1">
      <c r="A171" s="103"/>
      <c r="B171" s="103"/>
      <c r="C171" s="100">
        <v>4750</v>
      </c>
      <c r="D171" s="333" t="s">
        <v>535</v>
      </c>
      <c r="E171" s="312"/>
      <c r="F171" s="123">
        <v>14400</v>
      </c>
      <c r="G171" s="132">
        <f>SUM(F171)</f>
        <v>14400</v>
      </c>
      <c r="H171" s="132"/>
      <c r="I171" s="132"/>
      <c r="J171" s="132"/>
      <c r="K171" s="132"/>
      <c r="L171" s="132"/>
      <c r="M171" s="132"/>
    </row>
    <row r="172" spans="1:13" ht="15" customHeight="1">
      <c r="A172" s="103"/>
      <c r="B172" s="103"/>
      <c r="C172" s="100">
        <v>6050</v>
      </c>
      <c r="D172" s="333" t="s">
        <v>261</v>
      </c>
      <c r="E172" s="312"/>
      <c r="F172" s="123">
        <v>0</v>
      </c>
      <c r="G172" s="132"/>
      <c r="H172" s="132"/>
      <c r="I172" s="132"/>
      <c r="J172" s="132"/>
      <c r="K172" s="132"/>
      <c r="L172" s="132"/>
      <c r="M172" s="132">
        <f>SUM(F172)</f>
        <v>0</v>
      </c>
    </row>
    <row r="173" spans="1:13" ht="14.25" customHeight="1">
      <c r="A173" s="103"/>
      <c r="B173" s="98">
        <v>80103</v>
      </c>
      <c r="C173" s="100"/>
      <c r="D173" s="334" t="s">
        <v>326</v>
      </c>
      <c r="E173" s="311"/>
      <c r="F173" s="124">
        <f>F174+F175+F176+F177+F178+F179+F180+F181+F183+F184+F185</f>
        <v>369168</v>
      </c>
      <c r="G173" s="124">
        <f aca="true" t="shared" si="36" ref="G173:M173">G174+G175+G176+G177+G178+G179+G180+G181+G183+G184+G185</f>
        <v>369168</v>
      </c>
      <c r="H173" s="124">
        <f t="shared" si="36"/>
        <v>289380</v>
      </c>
      <c r="I173" s="124">
        <f t="shared" si="36"/>
        <v>71508</v>
      </c>
      <c r="J173" s="124">
        <f t="shared" si="36"/>
        <v>0</v>
      </c>
      <c r="K173" s="124">
        <f t="shared" si="36"/>
        <v>0</v>
      </c>
      <c r="L173" s="124">
        <f t="shared" si="36"/>
        <v>0</v>
      </c>
      <c r="M173" s="124">
        <f t="shared" si="36"/>
        <v>0</v>
      </c>
    </row>
    <row r="174" spans="1:13" ht="13.5" customHeight="1">
      <c r="A174" s="103"/>
      <c r="B174" s="103"/>
      <c r="C174" s="100">
        <v>3020</v>
      </c>
      <c r="D174" s="333" t="s">
        <v>327</v>
      </c>
      <c r="E174" s="312"/>
      <c r="F174" s="123">
        <v>26637</v>
      </c>
      <c r="G174" s="132">
        <f>SUM(F174)</f>
        <v>26637</v>
      </c>
      <c r="H174" s="132">
        <f>SUM(G174)</f>
        <v>26637</v>
      </c>
      <c r="I174" s="132"/>
      <c r="J174" s="132"/>
      <c r="K174" s="132"/>
      <c r="L174" s="132"/>
      <c r="M174" s="132"/>
    </row>
    <row r="175" spans="1:13" ht="12.75">
      <c r="A175" s="103"/>
      <c r="B175" s="103"/>
      <c r="C175" s="100">
        <v>4010</v>
      </c>
      <c r="D175" s="333" t="s">
        <v>291</v>
      </c>
      <c r="E175" s="312"/>
      <c r="F175" s="123">
        <v>243225</v>
      </c>
      <c r="G175" s="132">
        <f aca="true" t="shared" si="37" ref="G175:G185">SUM(F175)</f>
        <v>243225</v>
      </c>
      <c r="H175" s="132">
        <f>SUM(G175)</f>
        <v>243225</v>
      </c>
      <c r="I175" s="132"/>
      <c r="J175" s="132"/>
      <c r="K175" s="132"/>
      <c r="L175" s="132"/>
      <c r="M175" s="132"/>
    </row>
    <row r="176" spans="1:13" ht="12.75">
      <c r="A176" s="103"/>
      <c r="B176" s="103"/>
      <c r="C176" s="100">
        <v>4040</v>
      </c>
      <c r="D176" s="333" t="s">
        <v>292</v>
      </c>
      <c r="E176" s="312"/>
      <c r="F176" s="123">
        <v>19518</v>
      </c>
      <c r="G176" s="132">
        <f t="shared" si="37"/>
        <v>19518</v>
      </c>
      <c r="H176" s="132">
        <f>SUM(G176)</f>
        <v>19518</v>
      </c>
      <c r="I176" s="132"/>
      <c r="J176" s="132"/>
      <c r="K176" s="132"/>
      <c r="L176" s="132"/>
      <c r="M176" s="132"/>
    </row>
    <row r="177" spans="1:13" ht="12.75">
      <c r="A177" s="103"/>
      <c r="B177" s="103"/>
      <c r="C177" s="100">
        <v>4110</v>
      </c>
      <c r="D177" s="333" t="s">
        <v>293</v>
      </c>
      <c r="E177" s="312"/>
      <c r="F177" s="123">
        <v>50397</v>
      </c>
      <c r="G177" s="132">
        <f t="shared" si="37"/>
        <v>50397</v>
      </c>
      <c r="H177" s="132"/>
      <c r="I177" s="132">
        <f>SUM(G177)</f>
        <v>50397</v>
      </c>
      <c r="J177" s="132"/>
      <c r="K177" s="132"/>
      <c r="L177" s="132"/>
      <c r="M177" s="132"/>
    </row>
    <row r="178" spans="1:13" ht="12.75">
      <c r="A178" s="103"/>
      <c r="B178" s="103"/>
      <c r="C178" s="100">
        <v>4120</v>
      </c>
      <c r="D178" s="333" t="s">
        <v>294</v>
      </c>
      <c r="E178" s="312"/>
      <c r="F178" s="123">
        <v>7073</v>
      </c>
      <c r="G178" s="132">
        <f t="shared" si="37"/>
        <v>7073</v>
      </c>
      <c r="H178" s="132"/>
      <c r="I178" s="132">
        <f>SUM(G178)</f>
        <v>7073</v>
      </c>
      <c r="J178" s="132"/>
      <c r="K178" s="132"/>
      <c r="L178" s="132"/>
      <c r="M178" s="132"/>
    </row>
    <row r="179" spans="1:13" ht="12.75">
      <c r="A179" s="103"/>
      <c r="B179" s="103"/>
      <c r="C179" s="100">
        <v>4210</v>
      </c>
      <c r="D179" s="333" t="s">
        <v>267</v>
      </c>
      <c r="E179" s="312"/>
      <c r="F179" s="123">
        <v>1550</v>
      </c>
      <c r="G179" s="132">
        <f t="shared" si="37"/>
        <v>1550</v>
      </c>
      <c r="H179" s="132"/>
      <c r="I179" s="132"/>
      <c r="J179" s="132"/>
      <c r="K179" s="132"/>
      <c r="L179" s="132"/>
      <c r="M179" s="132"/>
    </row>
    <row r="180" spans="1:13" ht="11.25" customHeight="1">
      <c r="A180" s="103"/>
      <c r="B180" s="103"/>
      <c r="C180" s="100">
        <v>4240</v>
      </c>
      <c r="D180" s="333" t="s">
        <v>323</v>
      </c>
      <c r="E180" s="312"/>
      <c r="F180" s="123">
        <v>5000</v>
      </c>
      <c r="G180" s="132">
        <f t="shared" si="37"/>
        <v>5000</v>
      </c>
      <c r="H180" s="132"/>
      <c r="I180" s="132"/>
      <c r="J180" s="132"/>
      <c r="K180" s="132"/>
      <c r="L180" s="132"/>
      <c r="M180" s="132"/>
    </row>
    <row r="181" spans="1:13" ht="12.75" customHeight="1" hidden="1">
      <c r="A181" s="103"/>
      <c r="B181" s="103"/>
      <c r="C181" s="100"/>
      <c r="D181" s="333"/>
      <c r="E181" s="312"/>
      <c r="F181" s="123"/>
      <c r="G181" s="132">
        <f t="shared" si="37"/>
        <v>0</v>
      </c>
      <c r="H181" s="132"/>
      <c r="I181" s="132"/>
      <c r="J181" s="132"/>
      <c r="K181" s="132"/>
      <c r="L181" s="132"/>
      <c r="M181" s="132"/>
    </row>
    <row r="182" spans="1:13" ht="12.75" customHeight="1" hidden="1">
      <c r="A182" s="103"/>
      <c r="B182" s="103"/>
      <c r="C182" s="100"/>
      <c r="D182" s="333"/>
      <c r="E182" s="312"/>
      <c r="F182" s="123"/>
      <c r="G182" s="132">
        <f t="shared" si="37"/>
        <v>0</v>
      </c>
      <c r="H182" s="132"/>
      <c r="I182" s="132"/>
      <c r="J182" s="132"/>
      <c r="K182" s="132"/>
      <c r="L182" s="132"/>
      <c r="M182" s="132"/>
    </row>
    <row r="183" spans="1:13" ht="12.75">
      <c r="A183" s="103"/>
      <c r="B183" s="103"/>
      <c r="C183" s="100">
        <v>4300</v>
      </c>
      <c r="D183" s="333" t="s">
        <v>272</v>
      </c>
      <c r="E183" s="312"/>
      <c r="F183" s="123">
        <v>1200</v>
      </c>
      <c r="G183" s="132">
        <f t="shared" si="37"/>
        <v>1200</v>
      </c>
      <c r="H183" s="132"/>
      <c r="I183" s="132"/>
      <c r="J183" s="132"/>
      <c r="K183" s="132"/>
      <c r="L183" s="132"/>
      <c r="M183" s="132"/>
    </row>
    <row r="184" spans="1:13" ht="12.75">
      <c r="A184" s="103"/>
      <c r="B184" s="103"/>
      <c r="C184" s="100">
        <v>4410</v>
      </c>
      <c r="D184" s="337" t="s">
        <v>298</v>
      </c>
      <c r="E184" s="312"/>
      <c r="F184" s="123">
        <v>530</v>
      </c>
      <c r="G184" s="132">
        <f t="shared" si="37"/>
        <v>530</v>
      </c>
      <c r="H184" s="132"/>
      <c r="I184" s="132"/>
      <c r="J184" s="132"/>
      <c r="K184" s="132"/>
      <c r="L184" s="132"/>
      <c r="M184" s="132"/>
    </row>
    <row r="185" spans="1:13" ht="15.75" customHeight="1">
      <c r="A185" s="103"/>
      <c r="B185" s="103"/>
      <c r="C185" s="100">
        <v>4440</v>
      </c>
      <c r="D185" s="333" t="s">
        <v>325</v>
      </c>
      <c r="E185" s="312"/>
      <c r="F185" s="123">
        <v>14038</v>
      </c>
      <c r="G185" s="132">
        <f t="shared" si="37"/>
        <v>14038</v>
      </c>
      <c r="H185" s="132"/>
      <c r="I185" s="132">
        <f>SUM(G185)</f>
        <v>14038</v>
      </c>
      <c r="J185" s="132"/>
      <c r="K185" s="132"/>
      <c r="L185" s="132"/>
      <c r="M185" s="132"/>
    </row>
    <row r="186" spans="1:13" ht="12.75">
      <c r="A186" s="104"/>
      <c r="B186" s="98">
        <v>80110</v>
      </c>
      <c r="C186" s="98"/>
      <c r="D186" s="334" t="s">
        <v>328</v>
      </c>
      <c r="E186" s="311"/>
      <c r="F186" s="124">
        <f>SUM(F187:F223)</f>
        <v>2518439</v>
      </c>
      <c r="G186" s="124">
        <f aca="true" t="shared" si="38" ref="G186:M186">SUM(G187:G223)</f>
        <v>2518439</v>
      </c>
      <c r="H186" s="124">
        <f t="shared" si="38"/>
        <v>1815703</v>
      </c>
      <c r="I186" s="124">
        <f t="shared" si="38"/>
        <v>456736</v>
      </c>
      <c r="J186" s="124">
        <f t="shared" si="38"/>
        <v>0</v>
      </c>
      <c r="K186" s="124">
        <f t="shared" si="38"/>
        <v>0</v>
      </c>
      <c r="L186" s="124">
        <f t="shared" si="38"/>
        <v>0</v>
      </c>
      <c r="M186" s="124">
        <f t="shared" si="38"/>
        <v>0</v>
      </c>
    </row>
    <row r="187" spans="1:13" ht="15.75" customHeight="1">
      <c r="A187" s="103"/>
      <c r="B187" s="100"/>
      <c r="C187" s="100">
        <v>3020</v>
      </c>
      <c r="D187" s="333" t="s">
        <v>322</v>
      </c>
      <c r="E187" s="312"/>
      <c r="F187" s="123">
        <v>146607</v>
      </c>
      <c r="G187" s="132">
        <f>SUM(F187)</f>
        <v>146607</v>
      </c>
      <c r="H187" s="132">
        <f>SUM(G187)</f>
        <v>146607</v>
      </c>
      <c r="I187" s="132"/>
      <c r="J187" s="132"/>
      <c r="K187" s="132"/>
      <c r="L187" s="132"/>
      <c r="M187" s="132"/>
    </row>
    <row r="188" spans="1:13" ht="12.75">
      <c r="A188" s="103"/>
      <c r="B188" s="100"/>
      <c r="C188" s="100">
        <v>4010</v>
      </c>
      <c r="D188" s="333" t="s">
        <v>291</v>
      </c>
      <c r="E188" s="312"/>
      <c r="F188" s="123">
        <v>1553088</v>
      </c>
      <c r="G188" s="132">
        <f aca="true" t="shared" si="39" ref="G188:H223">SUM(F188)</f>
        <v>1553088</v>
      </c>
      <c r="H188" s="132">
        <f t="shared" si="39"/>
        <v>1553088</v>
      </c>
      <c r="I188" s="132"/>
      <c r="J188" s="132"/>
      <c r="K188" s="132"/>
      <c r="L188" s="132"/>
      <c r="M188" s="132"/>
    </row>
    <row r="189" spans="1:13" ht="12.75">
      <c r="A189" s="103"/>
      <c r="B189" s="100"/>
      <c r="C189" s="100">
        <v>4040</v>
      </c>
      <c r="D189" s="333" t="s">
        <v>292</v>
      </c>
      <c r="E189" s="312"/>
      <c r="F189" s="123">
        <v>113008</v>
      </c>
      <c r="G189" s="132">
        <f t="shared" si="39"/>
        <v>113008</v>
      </c>
      <c r="H189" s="132">
        <f t="shared" si="39"/>
        <v>113008</v>
      </c>
      <c r="I189" s="132"/>
      <c r="J189" s="132"/>
      <c r="K189" s="132"/>
      <c r="L189" s="132"/>
      <c r="M189" s="132"/>
    </row>
    <row r="190" spans="1:13" ht="12.75">
      <c r="A190" s="103"/>
      <c r="B190" s="100"/>
      <c r="C190" s="100">
        <v>4110</v>
      </c>
      <c r="D190" s="333" t="s">
        <v>293</v>
      </c>
      <c r="E190" s="312"/>
      <c r="F190" s="123">
        <v>315256</v>
      </c>
      <c r="G190" s="132">
        <f t="shared" si="39"/>
        <v>315256</v>
      </c>
      <c r="H190" s="132"/>
      <c r="I190" s="132">
        <f aca="true" t="shared" si="40" ref="I190:I195">SUM(G190)</f>
        <v>315256</v>
      </c>
      <c r="J190" s="132"/>
      <c r="K190" s="132"/>
      <c r="L190" s="132"/>
      <c r="M190" s="132"/>
    </row>
    <row r="191" spans="1:13" ht="12.75">
      <c r="A191" s="103"/>
      <c r="B191" s="100"/>
      <c r="C191" s="100">
        <v>4118</v>
      </c>
      <c r="D191" s="333" t="s">
        <v>293</v>
      </c>
      <c r="E191" s="312"/>
      <c r="F191" s="123">
        <v>0</v>
      </c>
      <c r="G191" s="132">
        <f t="shared" si="39"/>
        <v>0</v>
      </c>
      <c r="H191" s="132"/>
      <c r="I191" s="132">
        <f t="shared" si="40"/>
        <v>0</v>
      </c>
      <c r="J191" s="132"/>
      <c r="K191" s="132"/>
      <c r="L191" s="132"/>
      <c r="M191" s="132"/>
    </row>
    <row r="192" spans="1:13" ht="12.75">
      <c r="A192" s="103"/>
      <c r="B192" s="100"/>
      <c r="C192" s="100">
        <v>4119</v>
      </c>
      <c r="D192" s="333" t="s">
        <v>293</v>
      </c>
      <c r="E192" s="312"/>
      <c r="F192" s="123">
        <v>0</v>
      </c>
      <c r="G192" s="132">
        <f t="shared" si="39"/>
        <v>0</v>
      </c>
      <c r="H192" s="132"/>
      <c r="I192" s="132">
        <f t="shared" si="40"/>
        <v>0</v>
      </c>
      <c r="J192" s="132"/>
      <c r="K192" s="132"/>
      <c r="L192" s="132"/>
      <c r="M192" s="132"/>
    </row>
    <row r="193" spans="1:13" ht="12.75">
      <c r="A193" s="100"/>
      <c r="B193" s="100"/>
      <c r="C193" s="100">
        <v>4120</v>
      </c>
      <c r="D193" s="333" t="s">
        <v>294</v>
      </c>
      <c r="E193" s="312"/>
      <c r="F193" s="123">
        <v>44237</v>
      </c>
      <c r="G193" s="132">
        <f t="shared" si="39"/>
        <v>44237</v>
      </c>
      <c r="H193" s="132"/>
      <c r="I193" s="132">
        <f t="shared" si="40"/>
        <v>44237</v>
      </c>
      <c r="J193" s="132"/>
      <c r="K193" s="132"/>
      <c r="L193" s="132"/>
      <c r="M193" s="132"/>
    </row>
    <row r="194" spans="1:13" ht="12.75">
      <c r="A194" s="100"/>
      <c r="B194" s="100"/>
      <c r="C194" s="100">
        <v>4128</v>
      </c>
      <c r="D194" s="333" t="s">
        <v>294</v>
      </c>
      <c r="E194" s="312"/>
      <c r="F194" s="123">
        <v>0</v>
      </c>
      <c r="G194" s="132">
        <f t="shared" si="39"/>
        <v>0</v>
      </c>
      <c r="H194" s="132"/>
      <c r="I194" s="132">
        <f t="shared" si="40"/>
        <v>0</v>
      </c>
      <c r="J194" s="132"/>
      <c r="K194" s="132"/>
      <c r="L194" s="132"/>
      <c r="M194" s="132"/>
    </row>
    <row r="195" spans="1:13" ht="12.75">
      <c r="A195" s="100"/>
      <c r="B195" s="100"/>
      <c r="C195" s="100">
        <v>4129</v>
      </c>
      <c r="D195" s="333" t="s">
        <v>294</v>
      </c>
      <c r="E195" s="312"/>
      <c r="F195" s="123">
        <v>0</v>
      </c>
      <c r="G195" s="132">
        <f t="shared" si="39"/>
        <v>0</v>
      </c>
      <c r="H195" s="132"/>
      <c r="I195" s="132">
        <f t="shared" si="40"/>
        <v>0</v>
      </c>
      <c r="J195" s="132"/>
      <c r="K195" s="132"/>
      <c r="L195" s="132"/>
      <c r="M195" s="132"/>
    </row>
    <row r="196" spans="1:13" ht="12.75">
      <c r="A196" s="100"/>
      <c r="B196" s="100"/>
      <c r="C196" s="100">
        <v>4170</v>
      </c>
      <c r="D196" s="333" t="s">
        <v>282</v>
      </c>
      <c r="E196" s="312"/>
      <c r="F196" s="123">
        <v>3000</v>
      </c>
      <c r="G196" s="132">
        <f t="shared" si="39"/>
        <v>3000</v>
      </c>
      <c r="H196" s="132">
        <f>SUM(G196)</f>
        <v>3000</v>
      </c>
      <c r="I196" s="132"/>
      <c r="J196" s="132"/>
      <c r="K196" s="132"/>
      <c r="L196" s="132"/>
      <c r="M196" s="132"/>
    </row>
    <row r="197" spans="1:13" ht="12.75">
      <c r="A197" s="100"/>
      <c r="B197" s="100"/>
      <c r="C197" s="100">
        <v>4178</v>
      </c>
      <c r="D197" s="333" t="s">
        <v>282</v>
      </c>
      <c r="E197" s="312"/>
      <c r="F197" s="123">
        <v>0</v>
      </c>
      <c r="G197" s="132">
        <f t="shared" si="39"/>
        <v>0</v>
      </c>
      <c r="H197" s="132">
        <f t="shared" si="39"/>
        <v>0</v>
      </c>
      <c r="I197" s="132"/>
      <c r="J197" s="132"/>
      <c r="K197" s="132"/>
      <c r="L197" s="132"/>
      <c r="M197" s="132"/>
    </row>
    <row r="198" spans="1:13" ht="12.75">
      <c r="A198" s="100"/>
      <c r="B198" s="100"/>
      <c r="C198" s="100">
        <v>4179</v>
      </c>
      <c r="D198" s="333" t="s">
        <v>282</v>
      </c>
      <c r="E198" s="312"/>
      <c r="F198" s="123">
        <v>0</v>
      </c>
      <c r="G198" s="132">
        <f t="shared" si="39"/>
        <v>0</v>
      </c>
      <c r="H198" s="132">
        <f t="shared" si="39"/>
        <v>0</v>
      </c>
      <c r="I198" s="132"/>
      <c r="J198" s="132"/>
      <c r="K198" s="132"/>
      <c r="L198" s="132"/>
      <c r="M198" s="132"/>
    </row>
    <row r="199" spans="1:13" ht="12.75">
      <c r="A199" s="100"/>
      <c r="B199" s="100"/>
      <c r="C199" s="100">
        <v>4210</v>
      </c>
      <c r="D199" s="333" t="s">
        <v>267</v>
      </c>
      <c r="E199" s="312"/>
      <c r="F199" s="123">
        <v>135000</v>
      </c>
      <c r="G199" s="132">
        <f t="shared" si="39"/>
        <v>135000</v>
      </c>
      <c r="H199" s="132"/>
      <c r="I199" s="132"/>
      <c r="J199" s="132"/>
      <c r="K199" s="132"/>
      <c r="L199" s="132"/>
      <c r="M199" s="132"/>
    </row>
    <row r="200" spans="1:13" ht="12.75">
      <c r="A200" s="100"/>
      <c r="B200" s="100"/>
      <c r="C200" s="100">
        <v>4218</v>
      </c>
      <c r="D200" s="333" t="s">
        <v>267</v>
      </c>
      <c r="E200" s="312"/>
      <c r="F200" s="123">
        <v>0</v>
      </c>
      <c r="G200" s="132">
        <f t="shared" si="39"/>
        <v>0</v>
      </c>
      <c r="H200" s="132"/>
      <c r="I200" s="132"/>
      <c r="J200" s="132"/>
      <c r="K200" s="132"/>
      <c r="L200" s="132"/>
      <c r="M200" s="132"/>
    </row>
    <row r="201" spans="1:13" ht="12.75">
      <c r="A201" s="100"/>
      <c r="B201" s="100"/>
      <c r="C201" s="100">
        <v>4219</v>
      </c>
      <c r="D201" s="333" t="s">
        <v>267</v>
      </c>
      <c r="E201" s="312"/>
      <c r="F201" s="123">
        <v>0</v>
      </c>
      <c r="G201" s="132">
        <f t="shared" si="39"/>
        <v>0</v>
      </c>
      <c r="H201" s="132"/>
      <c r="I201" s="132"/>
      <c r="J201" s="132"/>
      <c r="K201" s="132"/>
      <c r="L201" s="132"/>
      <c r="M201" s="132"/>
    </row>
    <row r="202" spans="1:13" ht="12" customHeight="1">
      <c r="A202" s="100"/>
      <c r="B202" s="100"/>
      <c r="C202" s="100">
        <v>4240</v>
      </c>
      <c r="D202" s="333" t="s">
        <v>323</v>
      </c>
      <c r="E202" s="312"/>
      <c r="F202" s="123">
        <v>25000</v>
      </c>
      <c r="G202" s="132">
        <f t="shared" si="39"/>
        <v>25000</v>
      </c>
      <c r="H202" s="132"/>
      <c r="I202" s="132"/>
      <c r="J202" s="132"/>
      <c r="K202" s="132"/>
      <c r="L202" s="132"/>
      <c r="M202" s="132"/>
    </row>
    <row r="203" spans="1:13" ht="14.25" customHeight="1">
      <c r="A203" s="100"/>
      <c r="B203" s="100"/>
      <c r="C203" s="100">
        <v>4248</v>
      </c>
      <c r="D203" s="333" t="s">
        <v>323</v>
      </c>
      <c r="E203" s="312"/>
      <c r="F203" s="123">
        <v>0</v>
      </c>
      <c r="G203" s="132">
        <f>SUM(F203)</f>
        <v>0</v>
      </c>
      <c r="H203" s="132"/>
      <c r="I203" s="132"/>
      <c r="J203" s="132"/>
      <c r="K203" s="132"/>
      <c r="L203" s="132"/>
      <c r="M203" s="132"/>
    </row>
    <row r="204" spans="1:13" ht="13.5" customHeight="1">
      <c r="A204" s="100"/>
      <c r="B204" s="100"/>
      <c r="C204" s="100">
        <v>4249</v>
      </c>
      <c r="D204" s="333" t="s">
        <v>323</v>
      </c>
      <c r="E204" s="312"/>
      <c r="F204" s="123">
        <v>0</v>
      </c>
      <c r="G204" s="132">
        <f t="shared" si="39"/>
        <v>0</v>
      </c>
      <c r="H204" s="132"/>
      <c r="I204" s="132"/>
      <c r="J204" s="132"/>
      <c r="K204" s="132"/>
      <c r="L204" s="132"/>
      <c r="M204" s="132"/>
    </row>
    <row r="205" spans="1:13" ht="12.75">
      <c r="A205" s="100"/>
      <c r="B205" s="100"/>
      <c r="C205" s="100">
        <v>4260</v>
      </c>
      <c r="D205" s="333" t="s">
        <v>283</v>
      </c>
      <c r="E205" s="312"/>
      <c r="F205" s="123">
        <v>19500</v>
      </c>
      <c r="G205" s="132">
        <f t="shared" si="39"/>
        <v>19500</v>
      </c>
      <c r="H205" s="132"/>
      <c r="I205" s="132"/>
      <c r="J205" s="132"/>
      <c r="K205" s="132"/>
      <c r="L205" s="132"/>
      <c r="M205" s="132"/>
    </row>
    <row r="206" spans="1:13" ht="12.75" customHeight="1" hidden="1">
      <c r="A206" s="100"/>
      <c r="B206" s="100"/>
      <c r="C206" s="100"/>
      <c r="D206" s="333"/>
      <c r="E206" s="312"/>
      <c r="F206" s="123"/>
      <c r="G206" s="132">
        <f t="shared" si="39"/>
        <v>0</v>
      </c>
      <c r="H206" s="132"/>
      <c r="I206" s="132"/>
      <c r="J206" s="132"/>
      <c r="K206" s="132"/>
      <c r="L206" s="132"/>
      <c r="M206" s="132"/>
    </row>
    <row r="207" spans="1:13" ht="12.75" customHeight="1" hidden="1">
      <c r="A207" s="100"/>
      <c r="B207" s="100"/>
      <c r="C207" s="100"/>
      <c r="D207" s="333"/>
      <c r="E207" s="312"/>
      <c r="F207" s="123"/>
      <c r="G207" s="132">
        <f t="shared" si="39"/>
        <v>0</v>
      </c>
      <c r="H207" s="132"/>
      <c r="I207" s="132"/>
      <c r="J207" s="132"/>
      <c r="K207" s="132"/>
      <c r="L207" s="132"/>
      <c r="M207" s="132"/>
    </row>
    <row r="208" spans="1:13" ht="12.75">
      <c r="A208" s="100"/>
      <c r="B208" s="100"/>
      <c r="C208" s="100">
        <v>4270</v>
      </c>
      <c r="D208" s="333" t="s">
        <v>277</v>
      </c>
      <c r="E208" s="312"/>
      <c r="F208" s="123">
        <v>15000</v>
      </c>
      <c r="G208" s="132">
        <f t="shared" si="39"/>
        <v>15000</v>
      </c>
      <c r="H208" s="132"/>
      <c r="I208" s="132"/>
      <c r="J208" s="132"/>
      <c r="K208" s="132"/>
      <c r="L208" s="132"/>
      <c r="M208" s="132"/>
    </row>
    <row r="209" spans="1:13" ht="12.75">
      <c r="A209" s="100"/>
      <c r="B209" s="100"/>
      <c r="C209" s="100">
        <v>4300</v>
      </c>
      <c r="D209" s="333" t="s">
        <v>272</v>
      </c>
      <c r="E209" s="312"/>
      <c r="F209" s="123">
        <v>19000</v>
      </c>
      <c r="G209" s="132">
        <f t="shared" si="39"/>
        <v>19000</v>
      </c>
      <c r="H209" s="132"/>
      <c r="I209" s="132"/>
      <c r="J209" s="132"/>
      <c r="K209" s="132"/>
      <c r="L209" s="132"/>
      <c r="M209" s="132"/>
    </row>
    <row r="210" spans="1:13" ht="12.75">
      <c r="A210" s="100"/>
      <c r="B210" s="100"/>
      <c r="C210" s="100">
        <v>4308</v>
      </c>
      <c r="D210" s="333" t="s">
        <v>272</v>
      </c>
      <c r="E210" s="312"/>
      <c r="F210" s="123">
        <v>0</v>
      </c>
      <c r="G210" s="132">
        <f t="shared" si="39"/>
        <v>0</v>
      </c>
      <c r="H210" s="132"/>
      <c r="I210" s="132"/>
      <c r="J210" s="132"/>
      <c r="K210" s="132"/>
      <c r="L210" s="132"/>
      <c r="M210" s="132"/>
    </row>
    <row r="211" spans="1:13" ht="12.75">
      <c r="A211" s="100"/>
      <c r="B211" s="100"/>
      <c r="C211" s="100">
        <v>4309</v>
      </c>
      <c r="D211" s="333" t="s">
        <v>272</v>
      </c>
      <c r="E211" s="312"/>
      <c r="F211" s="123">
        <v>0</v>
      </c>
      <c r="G211" s="132">
        <f t="shared" si="39"/>
        <v>0</v>
      </c>
      <c r="H211" s="132"/>
      <c r="I211" s="132"/>
      <c r="J211" s="132"/>
      <c r="K211" s="132"/>
      <c r="L211" s="132"/>
      <c r="M211" s="132"/>
    </row>
    <row r="212" spans="1:13" ht="12.75">
      <c r="A212" s="100"/>
      <c r="B212" s="100"/>
      <c r="C212" s="100">
        <v>4350</v>
      </c>
      <c r="D212" s="333" t="s">
        <v>302</v>
      </c>
      <c r="E212" s="312"/>
      <c r="F212" s="123">
        <v>2000</v>
      </c>
      <c r="G212" s="132">
        <f t="shared" si="39"/>
        <v>2000</v>
      </c>
      <c r="H212" s="132"/>
      <c r="I212" s="132"/>
      <c r="J212" s="132"/>
      <c r="K212" s="132"/>
      <c r="L212" s="132"/>
      <c r="M212" s="132"/>
    </row>
    <row r="213" spans="1:13" ht="24.75" customHeight="1">
      <c r="A213" s="100"/>
      <c r="B213" s="100"/>
      <c r="C213" s="100">
        <v>4360</v>
      </c>
      <c r="D213" s="333" t="s">
        <v>531</v>
      </c>
      <c r="E213" s="312"/>
      <c r="F213" s="123">
        <v>1800</v>
      </c>
      <c r="G213" s="132">
        <f t="shared" si="39"/>
        <v>1800</v>
      </c>
      <c r="H213" s="132"/>
      <c r="I213" s="132"/>
      <c r="J213" s="132"/>
      <c r="K213" s="132"/>
      <c r="L213" s="132"/>
      <c r="M213" s="132"/>
    </row>
    <row r="214" spans="1:13" ht="26.25" customHeight="1">
      <c r="A214" s="100"/>
      <c r="B214" s="100"/>
      <c r="C214" s="100">
        <v>4370</v>
      </c>
      <c r="D214" s="333" t="s">
        <v>532</v>
      </c>
      <c r="E214" s="312"/>
      <c r="F214" s="123">
        <v>3500</v>
      </c>
      <c r="G214" s="132">
        <f t="shared" si="39"/>
        <v>3500</v>
      </c>
      <c r="H214" s="132"/>
      <c r="I214" s="132"/>
      <c r="J214" s="132"/>
      <c r="K214" s="132"/>
      <c r="L214" s="132"/>
      <c r="M214" s="132"/>
    </row>
    <row r="215" spans="1:13" ht="12.75">
      <c r="A215" s="100"/>
      <c r="B215" s="100"/>
      <c r="C215" s="100">
        <v>4410</v>
      </c>
      <c r="D215" s="333" t="s">
        <v>298</v>
      </c>
      <c r="E215" s="312"/>
      <c r="F215" s="123">
        <v>7000</v>
      </c>
      <c r="G215" s="132">
        <f t="shared" si="39"/>
        <v>7000</v>
      </c>
      <c r="H215" s="132"/>
      <c r="I215" s="132"/>
      <c r="J215" s="132"/>
      <c r="K215" s="132"/>
      <c r="L215" s="132"/>
      <c r="M215" s="132"/>
    </row>
    <row r="216" spans="1:13" ht="12.75" customHeight="1" hidden="1">
      <c r="A216" s="100"/>
      <c r="B216" s="100"/>
      <c r="C216" s="100"/>
      <c r="D216" s="333"/>
      <c r="E216" s="312"/>
      <c r="F216" s="123"/>
      <c r="G216" s="132">
        <f>SUM(F216)</f>
        <v>0</v>
      </c>
      <c r="H216" s="132"/>
      <c r="I216" s="132"/>
      <c r="J216" s="132"/>
      <c r="K216" s="132"/>
      <c r="L216" s="132"/>
      <c r="M216" s="132"/>
    </row>
    <row r="217" spans="1:13" ht="12.75" customHeight="1" hidden="1">
      <c r="A217" s="100"/>
      <c r="B217" s="100"/>
      <c r="C217" s="100"/>
      <c r="D217" s="333"/>
      <c r="E217" s="312"/>
      <c r="F217" s="123"/>
      <c r="G217" s="132">
        <f t="shared" si="39"/>
        <v>0</v>
      </c>
      <c r="H217" s="132"/>
      <c r="I217" s="132"/>
      <c r="J217" s="132"/>
      <c r="K217" s="132"/>
      <c r="L217" s="132"/>
      <c r="M217" s="132"/>
    </row>
    <row r="218" spans="1:13" ht="12.75">
      <c r="A218" s="100"/>
      <c r="B218" s="100"/>
      <c r="C218" s="100">
        <v>4420</v>
      </c>
      <c r="D218" s="333" t="s">
        <v>303</v>
      </c>
      <c r="E218" s="312"/>
      <c r="F218" s="123">
        <v>0</v>
      </c>
      <c r="G218" s="132">
        <f t="shared" si="39"/>
        <v>0</v>
      </c>
      <c r="H218" s="132"/>
      <c r="I218" s="132"/>
      <c r="J218" s="132"/>
      <c r="K218" s="132"/>
      <c r="L218" s="132"/>
      <c r="M218" s="132"/>
    </row>
    <row r="219" spans="1:13" ht="12.75">
      <c r="A219" s="100"/>
      <c r="B219" s="100"/>
      <c r="C219" s="100">
        <v>4430</v>
      </c>
      <c r="D219" s="333" t="s">
        <v>329</v>
      </c>
      <c r="E219" s="312"/>
      <c r="F219" s="123">
        <v>3000</v>
      </c>
      <c r="G219" s="132">
        <f t="shared" si="39"/>
        <v>3000</v>
      </c>
      <c r="H219" s="132"/>
      <c r="I219" s="132"/>
      <c r="J219" s="132"/>
      <c r="K219" s="132"/>
      <c r="L219" s="132"/>
      <c r="M219" s="132"/>
    </row>
    <row r="220" spans="1:13" ht="12.75" customHeight="1">
      <c r="A220" s="100"/>
      <c r="B220" s="100"/>
      <c r="C220" s="100">
        <v>4440</v>
      </c>
      <c r="D220" s="333" t="s">
        <v>325</v>
      </c>
      <c r="E220" s="312"/>
      <c r="F220" s="123">
        <v>97243</v>
      </c>
      <c r="G220" s="132">
        <f t="shared" si="39"/>
        <v>97243</v>
      </c>
      <c r="H220" s="132"/>
      <c r="I220" s="132">
        <f>SUM(G220)</f>
        <v>97243</v>
      </c>
      <c r="J220" s="132"/>
      <c r="K220" s="132"/>
      <c r="L220" s="132"/>
      <c r="M220" s="132"/>
    </row>
    <row r="221" spans="1:13" ht="24">
      <c r="A221" s="100"/>
      <c r="B221" s="100"/>
      <c r="C221" s="100">
        <v>4700</v>
      </c>
      <c r="D221" s="333" t="s">
        <v>536</v>
      </c>
      <c r="E221" s="312"/>
      <c r="F221" s="123">
        <v>1200</v>
      </c>
      <c r="G221" s="132">
        <f t="shared" si="39"/>
        <v>1200</v>
      </c>
      <c r="H221" s="132"/>
      <c r="I221" s="132"/>
      <c r="J221" s="132"/>
      <c r="K221" s="132"/>
      <c r="L221" s="132"/>
      <c r="M221" s="132"/>
    </row>
    <row r="222" spans="1:13" ht="25.5" customHeight="1">
      <c r="A222" s="100"/>
      <c r="B222" s="100"/>
      <c r="C222" s="100">
        <v>4740</v>
      </c>
      <c r="D222" s="333" t="s">
        <v>534</v>
      </c>
      <c r="E222" s="312"/>
      <c r="F222" s="123">
        <v>2000</v>
      </c>
      <c r="G222" s="132">
        <f>SUM(F222)</f>
        <v>2000</v>
      </c>
      <c r="H222" s="132"/>
      <c r="I222" s="132"/>
      <c r="J222" s="132"/>
      <c r="K222" s="132"/>
      <c r="L222" s="132"/>
      <c r="M222" s="132"/>
    </row>
    <row r="223" spans="1:13" ht="12.75" customHeight="1">
      <c r="A223" s="100"/>
      <c r="B223" s="100"/>
      <c r="C223" s="100">
        <v>4750</v>
      </c>
      <c r="D223" s="333" t="s">
        <v>535</v>
      </c>
      <c r="E223" s="312"/>
      <c r="F223" s="123">
        <v>12000</v>
      </c>
      <c r="G223" s="132">
        <f t="shared" si="39"/>
        <v>12000</v>
      </c>
      <c r="H223" s="132"/>
      <c r="I223" s="132"/>
      <c r="J223" s="132"/>
      <c r="K223" s="132"/>
      <c r="L223" s="132"/>
      <c r="M223" s="132"/>
    </row>
    <row r="224" spans="1:13" ht="12.75">
      <c r="A224" s="98"/>
      <c r="B224" s="98">
        <v>80113</v>
      </c>
      <c r="C224" s="98"/>
      <c r="D224" s="334" t="s">
        <v>330</v>
      </c>
      <c r="E224" s="311"/>
      <c r="F224" s="124">
        <f>F225</f>
        <v>654500</v>
      </c>
      <c r="G224" s="124">
        <f aca="true" t="shared" si="41" ref="G224:M224">G225</f>
        <v>654500</v>
      </c>
      <c r="H224" s="124">
        <f t="shared" si="41"/>
        <v>0</v>
      </c>
      <c r="I224" s="124">
        <f t="shared" si="41"/>
        <v>0</v>
      </c>
      <c r="J224" s="124">
        <f t="shared" si="41"/>
        <v>0</v>
      </c>
      <c r="K224" s="124">
        <f t="shared" si="41"/>
        <v>0</v>
      </c>
      <c r="L224" s="124">
        <f t="shared" si="41"/>
        <v>0</v>
      </c>
      <c r="M224" s="124">
        <f t="shared" si="41"/>
        <v>0</v>
      </c>
    </row>
    <row r="225" spans="1:13" ht="12.75">
      <c r="A225" s="100"/>
      <c r="B225" s="100"/>
      <c r="C225" s="100">
        <v>4300</v>
      </c>
      <c r="D225" s="333" t="s">
        <v>272</v>
      </c>
      <c r="E225" s="312"/>
      <c r="F225" s="123">
        <v>654500</v>
      </c>
      <c r="G225" s="132">
        <f>SUM(F225)</f>
        <v>654500</v>
      </c>
      <c r="H225" s="132"/>
      <c r="I225" s="132"/>
      <c r="J225" s="132"/>
      <c r="K225" s="132"/>
      <c r="L225" s="132"/>
      <c r="M225" s="132"/>
    </row>
    <row r="226" spans="1:13" ht="18" customHeight="1">
      <c r="A226" s="98"/>
      <c r="B226" s="98">
        <v>80114</v>
      </c>
      <c r="C226" s="98"/>
      <c r="D226" s="334" t="s">
        <v>331</v>
      </c>
      <c r="E226" s="311"/>
      <c r="F226" s="124">
        <f>SUM(F227:F242)</f>
        <v>336188</v>
      </c>
      <c r="G226" s="124">
        <f aca="true" t="shared" si="42" ref="G226:M226">SUM(G227:G242)</f>
        <v>331188</v>
      </c>
      <c r="H226" s="124">
        <f t="shared" si="42"/>
        <v>219363</v>
      </c>
      <c r="I226" s="124">
        <f t="shared" si="42"/>
        <v>50325</v>
      </c>
      <c r="J226" s="124">
        <f t="shared" si="42"/>
        <v>0</v>
      </c>
      <c r="K226" s="124">
        <f t="shared" si="42"/>
        <v>0</v>
      </c>
      <c r="L226" s="124">
        <f t="shared" si="42"/>
        <v>0</v>
      </c>
      <c r="M226" s="124">
        <f t="shared" si="42"/>
        <v>5000</v>
      </c>
    </row>
    <row r="227" spans="1:13" ht="12.75">
      <c r="A227" s="100"/>
      <c r="B227" s="100"/>
      <c r="C227" s="100">
        <v>4010</v>
      </c>
      <c r="D227" s="333" t="s">
        <v>291</v>
      </c>
      <c r="E227" s="312"/>
      <c r="F227" s="123">
        <v>203116</v>
      </c>
      <c r="G227" s="132">
        <f>SUM(F227)</f>
        <v>203116</v>
      </c>
      <c r="H227" s="132">
        <f>SUM(G227)</f>
        <v>203116</v>
      </c>
      <c r="I227" s="132"/>
      <c r="J227" s="132"/>
      <c r="K227" s="132"/>
      <c r="L227" s="132"/>
      <c r="M227" s="132"/>
    </row>
    <row r="228" spans="1:13" ht="12.75">
      <c r="A228" s="100"/>
      <c r="B228" s="100"/>
      <c r="C228" s="100">
        <v>4040</v>
      </c>
      <c r="D228" s="333" t="s">
        <v>292</v>
      </c>
      <c r="E228" s="312"/>
      <c r="F228" s="123">
        <v>15247</v>
      </c>
      <c r="G228" s="132">
        <f aca="true" t="shared" si="43" ref="G228:G241">SUM(F228)</f>
        <v>15247</v>
      </c>
      <c r="H228" s="132">
        <f>SUM(G228)</f>
        <v>15247</v>
      </c>
      <c r="I228" s="132"/>
      <c r="J228" s="132"/>
      <c r="K228" s="132"/>
      <c r="L228" s="132"/>
      <c r="M228" s="132"/>
    </row>
    <row r="229" spans="1:13" ht="12.75">
      <c r="A229" s="100"/>
      <c r="B229" s="100"/>
      <c r="C229" s="100">
        <v>4110</v>
      </c>
      <c r="D229" s="333" t="s">
        <v>293</v>
      </c>
      <c r="E229" s="312"/>
      <c r="F229" s="123">
        <v>38301</v>
      </c>
      <c r="G229" s="132">
        <f t="shared" si="43"/>
        <v>38301</v>
      </c>
      <c r="H229" s="132"/>
      <c r="I229" s="132">
        <f>SUM(G229)</f>
        <v>38301</v>
      </c>
      <c r="J229" s="132"/>
      <c r="K229" s="132"/>
      <c r="L229" s="132"/>
      <c r="M229" s="132"/>
    </row>
    <row r="230" spans="1:13" ht="12.75">
      <c r="A230" s="100"/>
      <c r="B230" s="100"/>
      <c r="C230" s="100">
        <v>4120</v>
      </c>
      <c r="D230" s="333" t="s">
        <v>294</v>
      </c>
      <c r="E230" s="312"/>
      <c r="F230" s="123">
        <v>5374</v>
      </c>
      <c r="G230" s="132">
        <f t="shared" si="43"/>
        <v>5374</v>
      </c>
      <c r="H230" s="132"/>
      <c r="I230" s="132">
        <f>SUM(G230)</f>
        <v>5374</v>
      </c>
      <c r="J230" s="132"/>
      <c r="K230" s="132"/>
      <c r="L230" s="132"/>
      <c r="M230" s="132"/>
    </row>
    <row r="231" spans="1:13" ht="12.75">
      <c r="A231" s="100"/>
      <c r="B231" s="100"/>
      <c r="C231" s="100">
        <v>4170</v>
      </c>
      <c r="D231" s="333" t="s">
        <v>282</v>
      </c>
      <c r="E231" s="312"/>
      <c r="F231" s="123">
        <v>1000</v>
      </c>
      <c r="G231" s="132">
        <f t="shared" si="43"/>
        <v>1000</v>
      </c>
      <c r="H231" s="132">
        <f>SUM(G231)</f>
        <v>1000</v>
      </c>
      <c r="I231" s="132"/>
      <c r="J231" s="132"/>
      <c r="K231" s="132"/>
      <c r="L231" s="132"/>
      <c r="M231" s="132"/>
    </row>
    <row r="232" spans="1:13" ht="12.75">
      <c r="A232" s="100"/>
      <c r="B232" s="100"/>
      <c r="C232" s="100">
        <v>4210</v>
      </c>
      <c r="D232" s="333" t="s">
        <v>267</v>
      </c>
      <c r="E232" s="312"/>
      <c r="F232" s="123">
        <v>20000</v>
      </c>
      <c r="G232" s="132">
        <f t="shared" si="43"/>
        <v>20000</v>
      </c>
      <c r="H232" s="132"/>
      <c r="I232" s="132"/>
      <c r="J232" s="132"/>
      <c r="K232" s="132"/>
      <c r="L232" s="132"/>
      <c r="M232" s="132"/>
    </row>
    <row r="233" spans="1:13" ht="12.75">
      <c r="A233" s="100"/>
      <c r="B233" s="100"/>
      <c r="C233" s="100">
        <v>4270</v>
      </c>
      <c r="D233" s="333" t="s">
        <v>277</v>
      </c>
      <c r="E233" s="312"/>
      <c r="F233" s="123">
        <v>3000</v>
      </c>
      <c r="G233" s="132">
        <f t="shared" si="43"/>
        <v>3000</v>
      </c>
      <c r="H233" s="132"/>
      <c r="I233" s="132"/>
      <c r="J233" s="132"/>
      <c r="K233" s="132"/>
      <c r="L233" s="132"/>
      <c r="M233" s="132"/>
    </row>
    <row r="234" spans="1:13" ht="12.75">
      <c r="A234" s="100"/>
      <c r="B234" s="100"/>
      <c r="C234" s="100">
        <v>4300</v>
      </c>
      <c r="D234" s="333" t="s">
        <v>272</v>
      </c>
      <c r="E234" s="312"/>
      <c r="F234" s="123">
        <v>17000</v>
      </c>
      <c r="G234" s="132">
        <f t="shared" si="43"/>
        <v>17000</v>
      </c>
      <c r="H234" s="132"/>
      <c r="I234" s="132"/>
      <c r="J234" s="132"/>
      <c r="K234" s="132"/>
      <c r="L234" s="132"/>
      <c r="M234" s="132"/>
    </row>
    <row r="235" spans="1:13" ht="12.75">
      <c r="A235" s="100"/>
      <c r="B235" s="100"/>
      <c r="C235" s="100">
        <v>4350</v>
      </c>
      <c r="D235" s="333" t="s">
        <v>302</v>
      </c>
      <c r="E235" s="312"/>
      <c r="F235" s="123">
        <v>0</v>
      </c>
      <c r="G235" s="132">
        <f t="shared" si="43"/>
        <v>0</v>
      </c>
      <c r="H235" s="132"/>
      <c r="I235" s="132"/>
      <c r="J235" s="132"/>
      <c r="K235" s="132"/>
      <c r="L235" s="132"/>
      <c r="M235" s="132"/>
    </row>
    <row r="236" spans="1:13" ht="24.75" customHeight="1">
      <c r="A236" s="100"/>
      <c r="B236" s="100"/>
      <c r="C236" s="100">
        <v>4370</v>
      </c>
      <c r="D236" s="333" t="s">
        <v>532</v>
      </c>
      <c r="E236" s="312"/>
      <c r="F236" s="123">
        <v>5500</v>
      </c>
      <c r="G236" s="132">
        <f t="shared" si="43"/>
        <v>5500</v>
      </c>
      <c r="H236" s="132"/>
      <c r="I236" s="132"/>
      <c r="J236" s="132"/>
      <c r="K236" s="132"/>
      <c r="L236" s="132"/>
      <c r="M236" s="132"/>
    </row>
    <row r="237" spans="1:13" ht="12.75">
      <c r="A237" s="100"/>
      <c r="B237" s="100"/>
      <c r="C237" s="100">
        <v>4410</v>
      </c>
      <c r="D237" s="333" t="s">
        <v>298</v>
      </c>
      <c r="E237" s="312"/>
      <c r="F237" s="123">
        <v>5000</v>
      </c>
      <c r="G237" s="132">
        <f t="shared" si="43"/>
        <v>5000</v>
      </c>
      <c r="H237" s="132"/>
      <c r="I237" s="132"/>
      <c r="J237" s="132"/>
      <c r="K237" s="132"/>
      <c r="L237" s="132"/>
      <c r="M237" s="132"/>
    </row>
    <row r="238" spans="1:13" ht="16.5" customHeight="1">
      <c r="A238" s="100"/>
      <c r="B238" s="100"/>
      <c r="C238" s="100">
        <v>4440</v>
      </c>
      <c r="D238" s="333" t="s">
        <v>325</v>
      </c>
      <c r="E238" s="312"/>
      <c r="F238" s="123">
        <v>6650</v>
      </c>
      <c r="G238" s="132">
        <f t="shared" si="43"/>
        <v>6650</v>
      </c>
      <c r="H238" s="132"/>
      <c r="I238" s="132">
        <f>SUM(G238)</f>
        <v>6650</v>
      </c>
      <c r="J238" s="132"/>
      <c r="K238" s="132"/>
      <c r="L238" s="132"/>
      <c r="M238" s="132"/>
    </row>
    <row r="239" spans="1:13" ht="24">
      <c r="A239" s="100"/>
      <c r="B239" s="100"/>
      <c r="C239" s="100">
        <v>4700</v>
      </c>
      <c r="D239" s="333" t="s">
        <v>536</v>
      </c>
      <c r="E239" s="312"/>
      <c r="F239" s="123">
        <v>2000</v>
      </c>
      <c r="G239" s="132">
        <f t="shared" si="43"/>
        <v>2000</v>
      </c>
      <c r="H239" s="132"/>
      <c r="I239" s="132"/>
      <c r="J239" s="132"/>
      <c r="K239" s="132"/>
      <c r="L239" s="132"/>
      <c r="M239" s="132"/>
    </row>
    <row r="240" spans="1:13" ht="27.75" customHeight="1">
      <c r="A240" s="100"/>
      <c r="B240" s="100"/>
      <c r="C240" s="100">
        <v>4740</v>
      </c>
      <c r="D240" s="333" t="s">
        <v>534</v>
      </c>
      <c r="E240" s="312"/>
      <c r="F240" s="123">
        <v>3000</v>
      </c>
      <c r="G240" s="132">
        <f t="shared" si="43"/>
        <v>3000</v>
      </c>
      <c r="H240" s="132"/>
      <c r="I240" s="132"/>
      <c r="J240" s="132"/>
      <c r="K240" s="132"/>
      <c r="L240" s="132"/>
      <c r="M240" s="132"/>
    </row>
    <row r="241" spans="1:13" ht="14.25" customHeight="1">
      <c r="A241" s="100"/>
      <c r="B241" s="100"/>
      <c r="C241" s="100">
        <v>4750</v>
      </c>
      <c r="D241" s="333" t="s">
        <v>535</v>
      </c>
      <c r="E241" s="312"/>
      <c r="F241" s="123">
        <v>6000</v>
      </c>
      <c r="G241" s="132">
        <f t="shared" si="43"/>
        <v>6000</v>
      </c>
      <c r="H241" s="132"/>
      <c r="I241" s="132"/>
      <c r="J241" s="132"/>
      <c r="K241" s="132"/>
      <c r="L241" s="132"/>
      <c r="M241" s="132"/>
    </row>
    <row r="242" spans="1:13" ht="12" customHeight="1">
      <c r="A242" s="100"/>
      <c r="B242" s="100"/>
      <c r="C242" s="100">
        <v>6060</v>
      </c>
      <c r="D242" s="333" t="s">
        <v>278</v>
      </c>
      <c r="E242" s="312"/>
      <c r="F242" s="123">
        <v>5000</v>
      </c>
      <c r="G242" s="132"/>
      <c r="H242" s="132"/>
      <c r="I242" s="132"/>
      <c r="J242" s="132"/>
      <c r="K242" s="132"/>
      <c r="L242" s="132"/>
      <c r="M242" s="132">
        <f>SUM(F242)</f>
        <v>5000</v>
      </c>
    </row>
    <row r="243" spans="1:13" ht="13.5" customHeight="1">
      <c r="A243" s="98"/>
      <c r="B243" s="98">
        <v>80146</v>
      </c>
      <c r="C243" s="98"/>
      <c r="D243" s="334" t="s">
        <v>332</v>
      </c>
      <c r="E243" s="311"/>
      <c r="F243" s="124">
        <f>F244</f>
        <v>43678</v>
      </c>
      <c r="G243" s="124">
        <f aca="true" t="shared" si="44" ref="G243:M243">G244</f>
        <v>43678</v>
      </c>
      <c r="H243" s="124">
        <f t="shared" si="44"/>
        <v>0</v>
      </c>
      <c r="I243" s="124">
        <f t="shared" si="44"/>
        <v>0</v>
      </c>
      <c r="J243" s="124">
        <f t="shared" si="44"/>
        <v>0</v>
      </c>
      <c r="K243" s="124">
        <f t="shared" si="44"/>
        <v>0</v>
      </c>
      <c r="L243" s="124">
        <f t="shared" si="44"/>
        <v>0</v>
      </c>
      <c r="M243" s="124">
        <f t="shared" si="44"/>
        <v>0</v>
      </c>
    </row>
    <row r="244" spans="1:13" ht="12.75">
      <c r="A244" s="100"/>
      <c r="B244" s="100"/>
      <c r="C244" s="100">
        <v>4300</v>
      </c>
      <c r="D244" s="333" t="s">
        <v>272</v>
      </c>
      <c r="E244" s="312"/>
      <c r="F244" s="123">
        <v>43678</v>
      </c>
      <c r="G244" s="132">
        <f>SUM(F244)</f>
        <v>43678</v>
      </c>
      <c r="H244" s="132"/>
      <c r="I244" s="132"/>
      <c r="J244" s="132"/>
      <c r="K244" s="132"/>
      <c r="L244" s="132"/>
      <c r="M244" s="132"/>
    </row>
    <row r="245" spans="1:13" ht="12.75" customHeight="1" hidden="1">
      <c r="A245" s="100"/>
      <c r="B245" s="100"/>
      <c r="C245" s="100"/>
      <c r="D245" s="333"/>
      <c r="E245" s="312"/>
      <c r="F245" s="123"/>
      <c r="G245" s="132"/>
      <c r="H245" s="132"/>
      <c r="I245" s="132"/>
      <c r="J245" s="132"/>
      <c r="K245" s="132"/>
      <c r="L245" s="132"/>
      <c r="M245" s="132"/>
    </row>
    <row r="246" spans="1:13" ht="12.75">
      <c r="A246" s="98"/>
      <c r="B246" s="98">
        <v>80195</v>
      </c>
      <c r="C246" s="98"/>
      <c r="D246" s="334" t="s">
        <v>271</v>
      </c>
      <c r="E246" s="311"/>
      <c r="F246" s="124">
        <f>SUM(F247:F249)</f>
        <v>45650</v>
      </c>
      <c r="G246" s="124">
        <f aca="true" t="shared" si="45" ref="G246:M246">SUM(G247:G249)</f>
        <v>45650</v>
      </c>
      <c r="H246" s="124">
        <f t="shared" si="45"/>
        <v>0</v>
      </c>
      <c r="I246" s="124">
        <f t="shared" si="45"/>
        <v>45650</v>
      </c>
      <c r="J246" s="124">
        <f t="shared" si="45"/>
        <v>0</v>
      </c>
      <c r="K246" s="124">
        <f t="shared" si="45"/>
        <v>0</v>
      </c>
      <c r="L246" s="124">
        <f t="shared" si="45"/>
        <v>0</v>
      </c>
      <c r="M246" s="124">
        <f t="shared" si="45"/>
        <v>0</v>
      </c>
    </row>
    <row r="247" spans="1:13" ht="12.75">
      <c r="A247" s="98"/>
      <c r="B247" s="98"/>
      <c r="C247" s="100">
        <v>3030</v>
      </c>
      <c r="D247" s="333" t="s">
        <v>297</v>
      </c>
      <c r="E247" s="312"/>
      <c r="F247" s="123">
        <v>0</v>
      </c>
      <c r="G247" s="132">
        <f>SUM(F247)</f>
        <v>0</v>
      </c>
      <c r="H247" s="132"/>
      <c r="I247" s="132"/>
      <c r="J247" s="132"/>
      <c r="K247" s="132"/>
      <c r="L247" s="132"/>
      <c r="M247" s="132"/>
    </row>
    <row r="248" spans="1:13" ht="12.75">
      <c r="A248" s="98"/>
      <c r="B248" s="98"/>
      <c r="C248" s="100">
        <v>4170</v>
      </c>
      <c r="D248" s="333" t="s">
        <v>282</v>
      </c>
      <c r="E248" s="312"/>
      <c r="F248" s="123">
        <v>0</v>
      </c>
      <c r="G248" s="132">
        <f>SUM(F248)</f>
        <v>0</v>
      </c>
      <c r="H248" s="132">
        <f>SUM(G248)</f>
        <v>0</v>
      </c>
      <c r="I248" s="132"/>
      <c r="J248" s="132"/>
      <c r="K248" s="132"/>
      <c r="L248" s="132"/>
      <c r="M248" s="132"/>
    </row>
    <row r="249" spans="1:13" ht="14.25" customHeight="1">
      <c r="A249" s="100"/>
      <c r="B249" s="100"/>
      <c r="C249" s="100">
        <v>4440</v>
      </c>
      <c r="D249" s="333" t="s">
        <v>304</v>
      </c>
      <c r="E249" s="312"/>
      <c r="F249" s="123">
        <v>45650</v>
      </c>
      <c r="G249" s="132">
        <f>SUM(F249)</f>
        <v>45650</v>
      </c>
      <c r="H249" s="132"/>
      <c r="I249" s="132">
        <f>SUM(G249)</f>
        <v>45650</v>
      </c>
      <c r="J249" s="132"/>
      <c r="K249" s="132"/>
      <c r="L249" s="132"/>
      <c r="M249" s="132"/>
    </row>
    <row r="250" spans="1:13" ht="12.75">
      <c r="A250" s="105">
        <v>851</v>
      </c>
      <c r="B250" s="102"/>
      <c r="C250" s="102"/>
      <c r="D250" s="331" t="s">
        <v>333</v>
      </c>
      <c r="E250" s="311"/>
      <c r="F250" s="125">
        <f>F256+F263+F251</f>
        <v>381162</v>
      </c>
      <c r="G250" s="125">
        <f aca="true" t="shared" si="46" ref="G250:M250">G256+G263+G251</f>
        <v>132000</v>
      </c>
      <c r="H250" s="125">
        <f t="shared" si="46"/>
        <v>0</v>
      </c>
      <c r="I250" s="125">
        <f t="shared" si="46"/>
        <v>0</v>
      </c>
      <c r="J250" s="125">
        <f t="shared" si="46"/>
        <v>35000</v>
      </c>
      <c r="K250" s="125">
        <f t="shared" si="46"/>
        <v>0</v>
      </c>
      <c r="L250" s="125">
        <f t="shared" si="46"/>
        <v>0</v>
      </c>
      <c r="M250" s="125">
        <f t="shared" si="46"/>
        <v>249162</v>
      </c>
    </row>
    <row r="251" spans="1:13" ht="12.75">
      <c r="A251" s="108"/>
      <c r="B251" s="108">
        <v>85121</v>
      </c>
      <c r="C251" s="109"/>
      <c r="D251" s="338" t="s">
        <v>334</v>
      </c>
      <c r="E251" s="311"/>
      <c r="F251" s="126">
        <f>F252+F254+F255</f>
        <v>249162</v>
      </c>
      <c r="G251" s="126">
        <f aca="true" t="shared" si="47" ref="G251:M251">G252+G254+G255</f>
        <v>0</v>
      </c>
      <c r="H251" s="126">
        <f t="shared" si="47"/>
        <v>0</v>
      </c>
      <c r="I251" s="126">
        <f t="shared" si="47"/>
        <v>0</v>
      </c>
      <c r="J251" s="126">
        <f t="shared" si="47"/>
        <v>0</v>
      </c>
      <c r="K251" s="126">
        <f t="shared" si="47"/>
        <v>0</v>
      </c>
      <c r="L251" s="126">
        <f t="shared" si="47"/>
        <v>0</v>
      </c>
      <c r="M251" s="126">
        <f t="shared" si="47"/>
        <v>249162</v>
      </c>
    </row>
    <row r="252" spans="1:13" ht="16.5" customHeight="1">
      <c r="A252" s="108"/>
      <c r="B252" s="108"/>
      <c r="C252" s="109">
        <v>6050</v>
      </c>
      <c r="D252" s="333" t="s">
        <v>261</v>
      </c>
      <c r="E252" s="312"/>
      <c r="F252" s="127">
        <v>249162</v>
      </c>
      <c r="G252" s="132"/>
      <c r="H252" s="132"/>
      <c r="I252" s="132"/>
      <c r="J252" s="132"/>
      <c r="K252" s="132"/>
      <c r="L252" s="132"/>
      <c r="M252" s="132">
        <f>SUM(F252)</f>
        <v>249162</v>
      </c>
    </row>
    <row r="253" spans="1:13" ht="12.75" customHeight="1" hidden="1">
      <c r="A253" s="108"/>
      <c r="B253" s="109"/>
      <c r="C253" s="109"/>
      <c r="D253" s="333"/>
      <c r="E253" s="312"/>
      <c r="F253" s="127"/>
      <c r="G253" s="132"/>
      <c r="H253" s="132"/>
      <c r="I253" s="132"/>
      <c r="J253" s="132"/>
      <c r="K253" s="132"/>
      <c r="L253" s="132"/>
      <c r="M253" s="132">
        <f>SUM(F253)</f>
        <v>0</v>
      </c>
    </row>
    <row r="254" spans="1:13" ht="13.5" customHeight="1">
      <c r="A254" s="108"/>
      <c r="B254" s="109"/>
      <c r="C254" s="109">
        <v>6068</v>
      </c>
      <c r="D254" s="333" t="s">
        <v>278</v>
      </c>
      <c r="E254" s="312"/>
      <c r="F254" s="127">
        <v>0</v>
      </c>
      <c r="G254" s="132"/>
      <c r="H254" s="132"/>
      <c r="I254" s="132"/>
      <c r="J254" s="132"/>
      <c r="K254" s="132"/>
      <c r="L254" s="132"/>
      <c r="M254" s="132">
        <f>SUM(F254)</f>
        <v>0</v>
      </c>
    </row>
    <row r="255" spans="1:13" ht="15" customHeight="1">
      <c r="A255" s="108"/>
      <c r="B255" s="109"/>
      <c r="C255" s="109">
        <v>6069</v>
      </c>
      <c r="D255" s="333" t="s">
        <v>278</v>
      </c>
      <c r="E255" s="312"/>
      <c r="F255" s="127">
        <v>0</v>
      </c>
      <c r="G255" s="132"/>
      <c r="H255" s="132"/>
      <c r="I255" s="132"/>
      <c r="J255" s="132"/>
      <c r="K255" s="132"/>
      <c r="L255" s="132"/>
      <c r="M255" s="132">
        <f>SUM(F255)</f>
        <v>0</v>
      </c>
    </row>
    <row r="256" spans="1:13" ht="12.75">
      <c r="A256" s="98"/>
      <c r="B256" s="98">
        <v>85154</v>
      </c>
      <c r="C256" s="98"/>
      <c r="D256" s="334" t="s">
        <v>335</v>
      </c>
      <c r="E256" s="311"/>
      <c r="F256" s="124">
        <f>SUM(F258:F262)</f>
        <v>126000</v>
      </c>
      <c r="G256" s="124">
        <f aca="true" t="shared" si="48" ref="G256:M256">SUM(G258:G262)</f>
        <v>126000</v>
      </c>
      <c r="H256" s="124">
        <f t="shared" si="48"/>
        <v>0</v>
      </c>
      <c r="I256" s="124">
        <f t="shared" si="48"/>
        <v>0</v>
      </c>
      <c r="J256" s="124">
        <f t="shared" si="48"/>
        <v>35000</v>
      </c>
      <c r="K256" s="124">
        <f t="shared" si="48"/>
        <v>0</v>
      </c>
      <c r="L256" s="124">
        <f t="shared" si="48"/>
        <v>0</v>
      </c>
      <c r="M256" s="124">
        <f t="shared" si="48"/>
        <v>0</v>
      </c>
    </row>
    <row r="257" spans="1:13" ht="12.75" customHeight="1" hidden="1">
      <c r="A257" s="100"/>
      <c r="B257" s="100"/>
      <c r="C257" s="100"/>
      <c r="D257" s="333"/>
      <c r="E257" s="312"/>
      <c r="F257" s="123"/>
      <c r="G257" s="132"/>
      <c r="H257" s="132"/>
      <c r="I257" s="132"/>
      <c r="J257" s="132"/>
      <c r="K257" s="132"/>
      <c r="L257" s="132"/>
      <c r="M257" s="132"/>
    </row>
    <row r="258" spans="1:13" ht="39" customHeight="1">
      <c r="A258" s="100"/>
      <c r="B258" s="100"/>
      <c r="C258" s="100">
        <v>2830</v>
      </c>
      <c r="D258" s="333" t="s">
        <v>336</v>
      </c>
      <c r="E258" s="312"/>
      <c r="F258" s="123">
        <v>35000</v>
      </c>
      <c r="G258" s="132">
        <f>SUM(F258)</f>
        <v>35000</v>
      </c>
      <c r="H258" s="132"/>
      <c r="I258" s="132"/>
      <c r="J258" s="132">
        <f>SUM(F258)</f>
        <v>35000</v>
      </c>
      <c r="K258" s="132"/>
      <c r="L258" s="132"/>
      <c r="M258" s="132"/>
    </row>
    <row r="259" spans="1:13" ht="12.75">
      <c r="A259" s="100"/>
      <c r="B259" s="100"/>
      <c r="C259" s="100">
        <v>3030</v>
      </c>
      <c r="D259" s="333" t="s">
        <v>297</v>
      </c>
      <c r="E259" s="312"/>
      <c r="F259" s="123">
        <v>25000</v>
      </c>
      <c r="G259" s="132">
        <f>SUM(F259)</f>
        <v>25000</v>
      </c>
      <c r="H259" s="132"/>
      <c r="I259" s="132"/>
      <c r="J259" s="132"/>
      <c r="K259" s="132"/>
      <c r="L259" s="132"/>
      <c r="M259" s="132"/>
    </row>
    <row r="260" spans="1:13" ht="12.75">
      <c r="A260" s="100"/>
      <c r="B260" s="100"/>
      <c r="C260" s="100">
        <v>4210</v>
      </c>
      <c r="D260" s="333" t="s">
        <v>267</v>
      </c>
      <c r="E260" s="312"/>
      <c r="F260" s="123">
        <v>35200</v>
      </c>
      <c r="G260" s="132">
        <f>SUM(F260)</f>
        <v>35200</v>
      </c>
      <c r="H260" s="132"/>
      <c r="I260" s="132"/>
      <c r="J260" s="132"/>
      <c r="K260" s="132"/>
      <c r="L260" s="132"/>
      <c r="M260" s="132"/>
    </row>
    <row r="261" spans="1:13" ht="12.75">
      <c r="A261" s="100"/>
      <c r="B261" s="100"/>
      <c r="C261" s="100">
        <v>4300</v>
      </c>
      <c r="D261" s="333" t="s">
        <v>272</v>
      </c>
      <c r="E261" s="312"/>
      <c r="F261" s="123">
        <v>29800</v>
      </c>
      <c r="G261" s="132">
        <f>SUM(F261)</f>
        <v>29800</v>
      </c>
      <c r="H261" s="132"/>
      <c r="I261" s="132"/>
      <c r="J261" s="132"/>
      <c r="K261" s="132"/>
      <c r="L261" s="132"/>
      <c r="M261" s="132"/>
    </row>
    <row r="262" spans="1:13" ht="12.75">
      <c r="A262" s="100"/>
      <c r="B262" s="100"/>
      <c r="C262" s="100">
        <v>4410</v>
      </c>
      <c r="D262" s="333" t="s">
        <v>298</v>
      </c>
      <c r="E262" s="312"/>
      <c r="F262" s="123">
        <v>1000</v>
      </c>
      <c r="G262" s="132">
        <f>SUM(F262)</f>
        <v>1000</v>
      </c>
      <c r="H262" s="132"/>
      <c r="I262" s="132"/>
      <c r="J262" s="132"/>
      <c r="K262" s="132"/>
      <c r="L262" s="132"/>
      <c r="M262" s="132"/>
    </row>
    <row r="263" spans="1:13" ht="12.75">
      <c r="A263" s="98"/>
      <c r="B263" s="98">
        <v>85195</v>
      </c>
      <c r="C263" s="98"/>
      <c r="D263" s="334" t="s">
        <v>271</v>
      </c>
      <c r="E263" s="311"/>
      <c r="F263" s="124">
        <f>F264</f>
        <v>6000</v>
      </c>
      <c r="G263" s="124">
        <f aca="true" t="shared" si="49" ref="G263:M263">G264</f>
        <v>6000</v>
      </c>
      <c r="H263" s="124">
        <f t="shared" si="49"/>
        <v>0</v>
      </c>
      <c r="I263" s="124">
        <f t="shared" si="49"/>
        <v>0</v>
      </c>
      <c r="J263" s="124">
        <f t="shared" si="49"/>
        <v>0</v>
      </c>
      <c r="K263" s="124">
        <f t="shared" si="49"/>
        <v>0</v>
      </c>
      <c r="L263" s="124">
        <f t="shared" si="49"/>
        <v>0</v>
      </c>
      <c r="M263" s="124">
        <f t="shared" si="49"/>
        <v>0</v>
      </c>
    </row>
    <row r="264" spans="1:13" ht="12.75">
      <c r="A264" s="100"/>
      <c r="B264" s="100"/>
      <c r="C264" s="100">
        <v>4280</v>
      </c>
      <c r="D264" s="333" t="s">
        <v>337</v>
      </c>
      <c r="E264" s="312"/>
      <c r="F264" s="123">
        <v>6000</v>
      </c>
      <c r="G264" s="132">
        <f>SUM(F264)</f>
        <v>6000</v>
      </c>
      <c r="H264" s="132"/>
      <c r="I264" s="132"/>
      <c r="J264" s="132"/>
      <c r="K264" s="132"/>
      <c r="L264" s="132"/>
      <c r="M264" s="132"/>
    </row>
    <row r="265" spans="1:13" ht="12.75">
      <c r="A265" s="105">
        <v>852</v>
      </c>
      <c r="B265" s="102"/>
      <c r="C265" s="102"/>
      <c r="D265" s="331" t="s">
        <v>338</v>
      </c>
      <c r="E265" s="311"/>
      <c r="F265" s="125">
        <f>F276+F278+F282+F284+F286+F304+F266+F268+F302</f>
        <v>6348798</v>
      </c>
      <c r="G265" s="125">
        <f aca="true" t="shared" si="50" ref="G265:M265">G276+G278+G282+G284+G286+G304+G266+G268+G302</f>
        <v>6348798</v>
      </c>
      <c r="H265" s="125">
        <f t="shared" si="50"/>
        <v>307434</v>
      </c>
      <c r="I265" s="125">
        <f t="shared" si="50"/>
        <v>129401</v>
      </c>
      <c r="J265" s="125">
        <f t="shared" si="50"/>
        <v>0</v>
      </c>
      <c r="K265" s="125">
        <f t="shared" si="50"/>
        <v>0</v>
      </c>
      <c r="L265" s="125">
        <f t="shared" si="50"/>
        <v>0</v>
      </c>
      <c r="M265" s="125">
        <f t="shared" si="50"/>
        <v>0</v>
      </c>
    </row>
    <row r="266" spans="1:13" ht="12.75">
      <c r="A266" s="108"/>
      <c r="B266" s="108">
        <v>85202</v>
      </c>
      <c r="C266" s="108"/>
      <c r="D266" s="338" t="s">
        <v>339</v>
      </c>
      <c r="E266" s="311"/>
      <c r="F266" s="126">
        <f>F267</f>
        <v>43200</v>
      </c>
      <c r="G266" s="126">
        <f aca="true" t="shared" si="51" ref="G266:M266">G267</f>
        <v>43200</v>
      </c>
      <c r="H266" s="126">
        <f t="shared" si="51"/>
        <v>0</v>
      </c>
      <c r="I266" s="126">
        <f t="shared" si="51"/>
        <v>0</v>
      </c>
      <c r="J266" s="126">
        <f t="shared" si="51"/>
        <v>0</v>
      </c>
      <c r="K266" s="126">
        <f t="shared" si="51"/>
        <v>0</v>
      </c>
      <c r="L266" s="126">
        <f t="shared" si="51"/>
        <v>0</v>
      </c>
      <c r="M266" s="126">
        <f t="shared" si="51"/>
        <v>0</v>
      </c>
    </row>
    <row r="267" spans="1:13" ht="27.75" customHeight="1">
      <c r="A267" s="108"/>
      <c r="B267" s="109"/>
      <c r="C267" s="109">
        <v>4330</v>
      </c>
      <c r="D267" s="335" t="s">
        <v>340</v>
      </c>
      <c r="E267" s="312"/>
      <c r="F267" s="127">
        <v>43200</v>
      </c>
      <c r="G267" s="132">
        <f>SUM(F267)</f>
        <v>43200</v>
      </c>
      <c r="H267" s="132"/>
      <c r="I267" s="132"/>
      <c r="J267" s="132"/>
      <c r="K267" s="132"/>
      <c r="L267" s="132"/>
      <c r="M267" s="132"/>
    </row>
    <row r="268" spans="1:13" ht="42" customHeight="1">
      <c r="A268" s="108"/>
      <c r="B268" s="108">
        <v>85212</v>
      </c>
      <c r="C268" s="108"/>
      <c r="D268" s="338" t="s">
        <v>341</v>
      </c>
      <c r="E268" s="311"/>
      <c r="F268" s="126">
        <f>F269+F270++F271++F272+F273++F274+F275</f>
        <v>4696000</v>
      </c>
      <c r="G268" s="126">
        <f aca="true" t="shared" si="52" ref="G268:M268">G269+G270++G271++G272+G273++G274+G275</f>
        <v>4696000</v>
      </c>
      <c r="H268" s="126">
        <f t="shared" si="52"/>
        <v>82764</v>
      </c>
      <c r="I268" s="126">
        <f t="shared" si="52"/>
        <v>76083</v>
      </c>
      <c r="J268" s="126">
        <f t="shared" si="52"/>
        <v>0</v>
      </c>
      <c r="K268" s="126">
        <f t="shared" si="52"/>
        <v>0</v>
      </c>
      <c r="L268" s="126">
        <f t="shared" si="52"/>
        <v>0</v>
      </c>
      <c r="M268" s="126">
        <f t="shared" si="52"/>
        <v>0</v>
      </c>
    </row>
    <row r="269" spans="1:13" ht="12.75">
      <c r="A269" s="108"/>
      <c r="B269" s="109"/>
      <c r="C269" s="109">
        <v>3110</v>
      </c>
      <c r="D269" s="333" t="s">
        <v>194</v>
      </c>
      <c r="E269" s="312"/>
      <c r="F269" s="127">
        <v>4500223</v>
      </c>
      <c r="G269" s="132">
        <f aca="true" t="shared" si="53" ref="G269:G274">SUM(F269)</f>
        <v>4500223</v>
      </c>
      <c r="H269" s="132"/>
      <c r="I269" s="132"/>
      <c r="J269" s="132"/>
      <c r="K269" s="132"/>
      <c r="L269" s="132"/>
      <c r="M269" s="132"/>
    </row>
    <row r="270" spans="1:13" ht="12.75">
      <c r="A270" s="108"/>
      <c r="B270" s="109"/>
      <c r="C270" s="109">
        <v>4010</v>
      </c>
      <c r="D270" s="333" t="s">
        <v>291</v>
      </c>
      <c r="E270" s="312"/>
      <c r="F270" s="127">
        <v>82764</v>
      </c>
      <c r="G270" s="132">
        <f t="shared" si="53"/>
        <v>82764</v>
      </c>
      <c r="H270" s="132">
        <f>SUM(G270)</f>
        <v>82764</v>
      </c>
      <c r="I270" s="132"/>
      <c r="J270" s="132"/>
      <c r="K270" s="132"/>
      <c r="L270" s="132"/>
      <c r="M270" s="132"/>
    </row>
    <row r="271" spans="1:13" ht="12.75">
      <c r="A271" s="108"/>
      <c r="B271" s="109"/>
      <c r="C271" s="109">
        <v>4110</v>
      </c>
      <c r="D271" s="333" t="s">
        <v>293</v>
      </c>
      <c r="E271" s="312"/>
      <c r="F271" s="127">
        <v>74055</v>
      </c>
      <c r="G271" s="132">
        <f t="shared" si="53"/>
        <v>74055</v>
      </c>
      <c r="H271" s="132"/>
      <c r="I271" s="132">
        <f>SUM(G271)</f>
        <v>74055</v>
      </c>
      <c r="J271" s="132"/>
      <c r="K271" s="132"/>
      <c r="L271" s="132"/>
      <c r="M271" s="132"/>
    </row>
    <row r="272" spans="1:13" ht="12.75">
      <c r="A272" s="108"/>
      <c r="B272" s="109"/>
      <c r="C272" s="109">
        <v>4120</v>
      </c>
      <c r="D272" s="333" t="s">
        <v>294</v>
      </c>
      <c r="E272" s="312"/>
      <c r="F272" s="127">
        <v>2028</v>
      </c>
      <c r="G272" s="132">
        <f t="shared" si="53"/>
        <v>2028</v>
      </c>
      <c r="H272" s="132"/>
      <c r="I272" s="132">
        <f>SUM(G272)</f>
        <v>2028</v>
      </c>
      <c r="J272" s="132"/>
      <c r="K272" s="132"/>
      <c r="L272" s="132"/>
      <c r="M272" s="132"/>
    </row>
    <row r="273" spans="1:13" ht="12.75">
      <c r="A273" s="108"/>
      <c r="B273" s="109"/>
      <c r="C273" s="109">
        <v>4210</v>
      </c>
      <c r="D273" s="333" t="s">
        <v>267</v>
      </c>
      <c r="E273" s="312"/>
      <c r="F273" s="127">
        <v>26959</v>
      </c>
      <c r="G273" s="132">
        <f t="shared" si="53"/>
        <v>26959</v>
      </c>
      <c r="H273" s="132"/>
      <c r="I273" s="132"/>
      <c r="J273" s="132"/>
      <c r="K273" s="132"/>
      <c r="L273" s="132"/>
      <c r="M273" s="132"/>
    </row>
    <row r="274" spans="1:13" ht="12.75">
      <c r="A274" s="108"/>
      <c r="B274" s="109"/>
      <c r="C274" s="109">
        <v>4300</v>
      </c>
      <c r="D274" s="333" t="s">
        <v>272</v>
      </c>
      <c r="E274" s="312"/>
      <c r="F274" s="127">
        <v>9971</v>
      </c>
      <c r="G274" s="132">
        <f t="shared" si="53"/>
        <v>9971</v>
      </c>
      <c r="H274" s="132"/>
      <c r="I274" s="132"/>
      <c r="J274" s="132"/>
      <c r="K274" s="132"/>
      <c r="L274" s="132"/>
      <c r="M274" s="132"/>
    </row>
    <row r="275" spans="1:13" ht="15" customHeight="1">
      <c r="A275" s="108"/>
      <c r="B275" s="109"/>
      <c r="C275" s="109">
        <v>6060</v>
      </c>
      <c r="D275" s="333" t="s">
        <v>278</v>
      </c>
      <c r="E275" s="312"/>
      <c r="F275" s="127">
        <v>0</v>
      </c>
      <c r="G275" s="132"/>
      <c r="H275" s="132"/>
      <c r="I275" s="132"/>
      <c r="J275" s="132"/>
      <c r="K275" s="132"/>
      <c r="L275" s="132"/>
      <c r="M275" s="132">
        <f>SUM(F275)</f>
        <v>0</v>
      </c>
    </row>
    <row r="276" spans="1:13" ht="38.25" customHeight="1">
      <c r="A276" s="98"/>
      <c r="B276" s="98">
        <v>85213</v>
      </c>
      <c r="C276" s="98"/>
      <c r="D276" s="334" t="s">
        <v>342</v>
      </c>
      <c r="E276" s="311"/>
      <c r="F276" s="124">
        <f>F277</f>
        <v>15000</v>
      </c>
      <c r="G276" s="124">
        <f aca="true" t="shared" si="54" ref="G276:M276">G277</f>
        <v>15000</v>
      </c>
      <c r="H276" s="124">
        <f t="shared" si="54"/>
        <v>0</v>
      </c>
      <c r="I276" s="124">
        <f t="shared" si="54"/>
        <v>0</v>
      </c>
      <c r="J276" s="124">
        <f t="shared" si="54"/>
        <v>0</v>
      </c>
      <c r="K276" s="124">
        <f t="shared" si="54"/>
        <v>0</v>
      </c>
      <c r="L276" s="124">
        <f t="shared" si="54"/>
        <v>0</v>
      </c>
      <c r="M276" s="124">
        <f t="shared" si="54"/>
        <v>0</v>
      </c>
    </row>
    <row r="277" spans="1:13" ht="24" customHeight="1">
      <c r="A277" s="100"/>
      <c r="B277" s="100"/>
      <c r="C277" s="100">
        <v>4290</v>
      </c>
      <c r="D277" s="333" t="s">
        <v>343</v>
      </c>
      <c r="E277" s="312"/>
      <c r="F277" s="123">
        <v>15000</v>
      </c>
      <c r="G277" s="132">
        <f>SUM(F277)</f>
        <v>15000</v>
      </c>
      <c r="H277" s="132"/>
      <c r="I277" s="132"/>
      <c r="J277" s="132"/>
      <c r="K277" s="132"/>
      <c r="L277" s="132"/>
      <c r="M277" s="132"/>
    </row>
    <row r="278" spans="1:13" ht="24" customHeight="1">
      <c r="A278" s="98"/>
      <c r="B278" s="98">
        <v>85214</v>
      </c>
      <c r="C278" s="98"/>
      <c r="D278" s="334" t="s">
        <v>344</v>
      </c>
      <c r="E278" s="311"/>
      <c r="F278" s="124">
        <f>F279+F280+F281</f>
        <v>890000</v>
      </c>
      <c r="G278" s="124">
        <f aca="true" t="shared" si="55" ref="G278:M278">G279+G280+G281</f>
        <v>890000</v>
      </c>
      <c r="H278" s="124">
        <f t="shared" si="55"/>
        <v>0</v>
      </c>
      <c r="I278" s="124">
        <f t="shared" si="55"/>
        <v>0</v>
      </c>
      <c r="J278" s="124">
        <f t="shared" si="55"/>
        <v>0</v>
      </c>
      <c r="K278" s="124">
        <f t="shared" si="55"/>
        <v>0</v>
      </c>
      <c r="L278" s="124">
        <f t="shared" si="55"/>
        <v>0</v>
      </c>
      <c r="M278" s="124">
        <f t="shared" si="55"/>
        <v>0</v>
      </c>
    </row>
    <row r="279" spans="1:13" ht="12.75">
      <c r="A279" s="100"/>
      <c r="B279" s="100"/>
      <c r="C279" s="100">
        <v>3110</v>
      </c>
      <c r="D279" s="333" t="s">
        <v>194</v>
      </c>
      <c r="E279" s="312"/>
      <c r="F279" s="123">
        <v>865000</v>
      </c>
      <c r="G279" s="132">
        <f>SUM(F279)</f>
        <v>865000</v>
      </c>
      <c r="H279" s="132"/>
      <c r="I279" s="132"/>
      <c r="J279" s="132"/>
      <c r="K279" s="132"/>
      <c r="L279" s="132"/>
      <c r="M279" s="132"/>
    </row>
    <row r="280" spans="1:13" ht="12.75">
      <c r="A280" s="100"/>
      <c r="B280" s="100"/>
      <c r="C280" s="100">
        <v>4210</v>
      </c>
      <c r="D280" s="333" t="s">
        <v>267</v>
      </c>
      <c r="E280" s="312"/>
      <c r="F280" s="123">
        <v>11000</v>
      </c>
      <c r="G280" s="132">
        <f>SUM(F280)</f>
        <v>11000</v>
      </c>
      <c r="H280" s="132"/>
      <c r="I280" s="132"/>
      <c r="J280" s="132"/>
      <c r="K280" s="132"/>
      <c r="L280" s="132"/>
      <c r="M280" s="132"/>
    </row>
    <row r="281" spans="1:13" ht="12.75">
      <c r="A281" s="100"/>
      <c r="B281" s="100"/>
      <c r="C281" s="100">
        <v>4300</v>
      </c>
      <c r="D281" s="337" t="s">
        <v>272</v>
      </c>
      <c r="E281" s="312"/>
      <c r="F281" s="123">
        <v>14000</v>
      </c>
      <c r="G281" s="132">
        <f>SUM(F281)</f>
        <v>14000</v>
      </c>
      <c r="H281" s="132"/>
      <c r="I281" s="132"/>
      <c r="J281" s="132"/>
      <c r="K281" s="132"/>
      <c r="L281" s="132"/>
      <c r="M281" s="132"/>
    </row>
    <row r="282" spans="1:13" ht="12.75">
      <c r="A282" s="98"/>
      <c r="B282" s="98">
        <v>85215</v>
      </c>
      <c r="C282" s="98"/>
      <c r="D282" s="334" t="s">
        <v>345</v>
      </c>
      <c r="E282" s="311"/>
      <c r="F282" s="124">
        <f>F283</f>
        <v>257000</v>
      </c>
      <c r="G282" s="124">
        <f aca="true" t="shared" si="56" ref="G282:M282">G283</f>
        <v>257000</v>
      </c>
      <c r="H282" s="124">
        <f t="shared" si="56"/>
        <v>0</v>
      </c>
      <c r="I282" s="124">
        <f t="shared" si="56"/>
        <v>0</v>
      </c>
      <c r="J282" s="124">
        <f t="shared" si="56"/>
        <v>0</v>
      </c>
      <c r="K282" s="124">
        <f t="shared" si="56"/>
        <v>0</v>
      </c>
      <c r="L282" s="124">
        <f t="shared" si="56"/>
        <v>0</v>
      </c>
      <c r="M282" s="124">
        <f t="shared" si="56"/>
        <v>0</v>
      </c>
    </row>
    <row r="283" spans="1:13" ht="12.75">
      <c r="A283" s="100"/>
      <c r="B283" s="100"/>
      <c r="C283" s="100">
        <v>3110</v>
      </c>
      <c r="D283" s="333" t="s">
        <v>194</v>
      </c>
      <c r="E283" s="312"/>
      <c r="F283" s="123">
        <v>257000</v>
      </c>
      <c r="G283" s="132">
        <f>SUM(F283)</f>
        <v>257000</v>
      </c>
      <c r="H283" s="132"/>
      <c r="I283" s="132"/>
      <c r="J283" s="132"/>
      <c r="K283" s="132"/>
      <c r="L283" s="132"/>
      <c r="M283" s="132"/>
    </row>
    <row r="284" spans="1:13" ht="12.75" customHeight="1" hidden="1">
      <c r="A284" s="98"/>
      <c r="B284" s="98"/>
      <c r="C284" s="98"/>
      <c r="D284" s="334"/>
      <c r="E284" s="311"/>
      <c r="F284" s="124"/>
      <c r="G284" s="132"/>
      <c r="H284" s="132"/>
      <c r="I284" s="132"/>
      <c r="J284" s="132"/>
      <c r="K284" s="132"/>
      <c r="L284" s="132"/>
      <c r="M284" s="132"/>
    </row>
    <row r="285" spans="1:13" ht="12.75" customHeight="1" hidden="1">
      <c r="A285" s="100"/>
      <c r="B285" s="100"/>
      <c r="C285" s="100"/>
      <c r="D285" s="333"/>
      <c r="E285" s="312"/>
      <c r="F285" s="123"/>
      <c r="G285" s="132"/>
      <c r="H285" s="132"/>
      <c r="I285" s="132"/>
      <c r="J285" s="132"/>
      <c r="K285" s="132"/>
      <c r="L285" s="132"/>
      <c r="M285" s="132"/>
    </row>
    <row r="286" spans="1:13" ht="12.75">
      <c r="A286" s="98"/>
      <c r="B286" s="98">
        <v>85219</v>
      </c>
      <c r="C286" s="98"/>
      <c r="D286" s="334" t="s">
        <v>346</v>
      </c>
      <c r="E286" s="311"/>
      <c r="F286" s="124">
        <f>SUM(F287:F301)</f>
        <v>287598</v>
      </c>
      <c r="G286" s="124">
        <f>SUM(G287:G301)</f>
        <v>287598</v>
      </c>
      <c r="H286" s="124">
        <f aca="true" t="shared" si="57" ref="H286:M286">SUM(H287:H301)</f>
        <v>224670</v>
      </c>
      <c r="I286" s="124">
        <f t="shared" si="57"/>
        <v>53318</v>
      </c>
      <c r="J286" s="124">
        <f t="shared" si="57"/>
        <v>0</v>
      </c>
      <c r="K286" s="124">
        <f t="shared" si="57"/>
        <v>0</v>
      </c>
      <c r="L286" s="124">
        <f t="shared" si="57"/>
        <v>0</v>
      </c>
      <c r="M286" s="124">
        <f t="shared" si="57"/>
        <v>0</v>
      </c>
    </row>
    <row r="287" spans="1:13" ht="12.75">
      <c r="A287" s="100"/>
      <c r="B287" s="100"/>
      <c r="C287" s="100">
        <v>4010</v>
      </c>
      <c r="D287" s="333" t="s">
        <v>291</v>
      </c>
      <c r="E287" s="312"/>
      <c r="F287" s="123">
        <v>207563</v>
      </c>
      <c r="G287" s="132">
        <f>SUM(F287)</f>
        <v>207563</v>
      </c>
      <c r="H287" s="132">
        <f>SUM(G287)</f>
        <v>207563</v>
      </c>
      <c r="I287" s="132"/>
      <c r="J287" s="132"/>
      <c r="K287" s="132"/>
      <c r="L287" s="132"/>
      <c r="M287" s="132"/>
    </row>
    <row r="288" spans="1:13" ht="12.75">
      <c r="A288" s="100"/>
      <c r="B288" s="100"/>
      <c r="C288" s="100">
        <v>4040</v>
      </c>
      <c r="D288" s="337" t="s">
        <v>292</v>
      </c>
      <c r="E288" s="312"/>
      <c r="F288" s="123">
        <v>17107</v>
      </c>
      <c r="G288" s="132">
        <f aca="true" t="shared" si="58" ref="G288:G301">SUM(F288)</f>
        <v>17107</v>
      </c>
      <c r="H288" s="132">
        <f>SUM(G288)</f>
        <v>17107</v>
      </c>
      <c r="I288" s="132"/>
      <c r="J288" s="132"/>
      <c r="K288" s="132"/>
      <c r="L288" s="132"/>
      <c r="M288" s="132"/>
    </row>
    <row r="289" spans="1:13" ht="12.75">
      <c r="A289" s="100"/>
      <c r="B289" s="100"/>
      <c r="C289" s="100">
        <v>4110</v>
      </c>
      <c r="D289" s="337" t="s">
        <v>293</v>
      </c>
      <c r="E289" s="312"/>
      <c r="F289" s="123">
        <v>40575</v>
      </c>
      <c r="G289" s="132">
        <f t="shared" si="58"/>
        <v>40575</v>
      </c>
      <c r="H289" s="132"/>
      <c r="I289" s="132">
        <f>SUM(G289)</f>
        <v>40575</v>
      </c>
      <c r="J289" s="132"/>
      <c r="K289" s="132"/>
      <c r="L289" s="132"/>
      <c r="M289" s="132"/>
    </row>
    <row r="290" spans="1:13" ht="12.75">
      <c r="A290" s="100"/>
      <c r="B290" s="100"/>
      <c r="C290" s="100">
        <v>4120</v>
      </c>
      <c r="D290" s="337" t="s">
        <v>294</v>
      </c>
      <c r="E290" s="312"/>
      <c r="F290" s="123">
        <v>5505</v>
      </c>
      <c r="G290" s="132">
        <f t="shared" si="58"/>
        <v>5505</v>
      </c>
      <c r="H290" s="132"/>
      <c r="I290" s="132">
        <f>SUM(G290)</f>
        <v>5505</v>
      </c>
      <c r="J290" s="132"/>
      <c r="K290" s="132"/>
      <c r="L290" s="132"/>
      <c r="M290" s="132"/>
    </row>
    <row r="291" spans="1:13" ht="12.75">
      <c r="A291" s="100"/>
      <c r="B291" s="100"/>
      <c r="C291" s="100">
        <v>4210</v>
      </c>
      <c r="D291" s="337" t="s">
        <v>267</v>
      </c>
      <c r="E291" s="312"/>
      <c r="F291" s="123">
        <v>0</v>
      </c>
      <c r="G291" s="132">
        <f t="shared" si="58"/>
        <v>0</v>
      </c>
      <c r="H291" s="132"/>
      <c r="I291" s="132"/>
      <c r="J291" s="132"/>
      <c r="K291" s="132"/>
      <c r="L291" s="132"/>
      <c r="M291" s="132"/>
    </row>
    <row r="292" spans="1:13" ht="12.75">
      <c r="A292" s="100"/>
      <c r="B292" s="100"/>
      <c r="C292" s="100">
        <v>4260</v>
      </c>
      <c r="D292" s="337" t="s">
        <v>283</v>
      </c>
      <c r="E292" s="312"/>
      <c r="F292" s="123">
        <v>0</v>
      </c>
      <c r="G292" s="132">
        <f t="shared" si="58"/>
        <v>0</v>
      </c>
      <c r="H292" s="132"/>
      <c r="I292" s="132"/>
      <c r="J292" s="132"/>
      <c r="K292" s="132"/>
      <c r="L292" s="132"/>
      <c r="M292" s="132"/>
    </row>
    <row r="293" spans="1:13" ht="12.75">
      <c r="A293" s="100"/>
      <c r="B293" s="100"/>
      <c r="C293" s="100">
        <v>4270</v>
      </c>
      <c r="D293" s="337" t="s">
        <v>277</v>
      </c>
      <c r="E293" s="312"/>
      <c r="F293" s="123">
        <v>2060</v>
      </c>
      <c r="G293" s="132">
        <f t="shared" si="58"/>
        <v>2060</v>
      </c>
      <c r="H293" s="132"/>
      <c r="I293" s="132"/>
      <c r="J293" s="132"/>
      <c r="K293" s="132"/>
      <c r="L293" s="132"/>
      <c r="M293" s="132"/>
    </row>
    <row r="294" spans="1:13" ht="12.75">
      <c r="A294" s="100"/>
      <c r="B294" s="100"/>
      <c r="C294" s="100">
        <v>4280</v>
      </c>
      <c r="D294" s="333" t="s">
        <v>337</v>
      </c>
      <c r="E294" s="312"/>
      <c r="F294" s="123">
        <v>1000</v>
      </c>
      <c r="G294" s="132">
        <f t="shared" si="58"/>
        <v>1000</v>
      </c>
      <c r="H294" s="132"/>
      <c r="I294" s="132"/>
      <c r="J294" s="132"/>
      <c r="K294" s="132"/>
      <c r="L294" s="132"/>
      <c r="M294" s="132"/>
    </row>
    <row r="295" spans="1:13" ht="12.75">
      <c r="A295" s="100"/>
      <c r="B295" s="100"/>
      <c r="C295" s="100">
        <v>4300</v>
      </c>
      <c r="D295" s="337" t="s">
        <v>272</v>
      </c>
      <c r="E295" s="312"/>
      <c r="F295" s="123">
        <v>0</v>
      </c>
      <c r="G295" s="132">
        <f t="shared" si="58"/>
        <v>0</v>
      </c>
      <c r="H295" s="132"/>
      <c r="I295" s="132"/>
      <c r="J295" s="132"/>
      <c r="K295" s="132"/>
      <c r="L295" s="132"/>
      <c r="M295" s="132"/>
    </row>
    <row r="296" spans="1:13" ht="12.75">
      <c r="A296" s="100"/>
      <c r="B296" s="100"/>
      <c r="C296" s="100">
        <v>4350</v>
      </c>
      <c r="D296" s="337" t="s">
        <v>302</v>
      </c>
      <c r="E296" s="312"/>
      <c r="F296" s="123">
        <v>0</v>
      </c>
      <c r="G296" s="132">
        <f t="shared" si="58"/>
        <v>0</v>
      </c>
      <c r="H296" s="132"/>
      <c r="I296" s="132"/>
      <c r="J296" s="132"/>
      <c r="K296" s="132"/>
      <c r="L296" s="132"/>
      <c r="M296" s="132"/>
    </row>
    <row r="297" spans="1:13" ht="12.75">
      <c r="A297" s="100"/>
      <c r="B297" s="100"/>
      <c r="C297" s="100">
        <v>4410</v>
      </c>
      <c r="D297" s="337" t="s">
        <v>298</v>
      </c>
      <c r="E297" s="312"/>
      <c r="F297" s="123">
        <v>4550</v>
      </c>
      <c r="G297" s="132">
        <f t="shared" si="58"/>
        <v>4550</v>
      </c>
      <c r="H297" s="132"/>
      <c r="I297" s="132"/>
      <c r="J297" s="132"/>
      <c r="K297" s="132"/>
      <c r="L297" s="132"/>
      <c r="M297" s="132"/>
    </row>
    <row r="298" spans="1:13" ht="12.75">
      <c r="A298" s="100"/>
      <c r="B298" s="100"/>
      <c r="C298" s="100">
        <v>4430</v>
      </c>
      <c r="D298" s="337" t="s">
        <v>284</v>
      </c>
      <c r="E298" s="312"/>
      <c r="F298" s="123">
        <v>0</v>
      </c>
      <c r="G298" s="132">
        <f t="shared" si="58"/>
        <v>0</v>
      </c>
      <c r="H298" s="132"/>
      <c r="I298" s="132"/>
      <c r="J298" s="132"/>
      <c r="K298" s="132"/>
      <c r="L298" s="132"/>
      <c r="M298" s="132"/>
    </row>
    <row r="299" spans="1:13" ht="14.25" customHeight="1">
      <c r="A299" s="100"/>
      <c r="B299" s="100"/>
      <c r="C299" s="100">
        <v>4440</v>
      </c>
      <c r="D299" s="333" t="s">
        <v>304</v>
      </c>
      <c r="E299" s="312"/>
      <c r="F299" s="123">
        <v>7238</v>
      </c>
      <c r="G299" s="132">
        <f t="shared" si="58"/>
        <v>7238</v>
      </c>
      <c r="H299" s="132"/>
      <c r="I299" s="132">
        <f>SUM(G299)</f>
        <v>7238</v>
      </c>
      <c r="J299" s="132"/>
      <c r="K299" s="132"/>
      <c r="L299" s="132"/>
      <c r="M299" s="132"/>
    </row>
    <row r="300" spans="1:13" ht="25.5" customHeight="1">
      <c r="A300" s="98"/>
      <c r="B300" s="98"/>
      <c r="C300" s="111">
        <v>4740</v>
      </c>
      <c r="D300" s="333" t="s">
        <v>534</v>
      </c>
      <c r="E300" s="350"/>
      <c r="F300" s="157">
        <v>1000</v>
      </c>
      <c r="G300" s="132">
        <f t="shared" si="58"/>
        <v>1000</v>
      </c>
      <c r="H300" s="132"/>
      <c r="I300" s="132"/>
      <c r="J300" s="132"/>
      <c r="K300" s="132"/>
      <c r="L300" s="132"/>
      <c r="M300" s="132"/>
    </row>
    <row r="301" spans="1:13" ht="12.75" customHeight="1">
      <c r="A301" s="100"/>
      <c r="B301" s="100"/>
      <c r="C301" s="100">
        <v>4750</v>
      </c>
      <c r="D301" s="333" t="s">
        <v>535</v>
      </c>
      <c r="E301" s="312"/>
      <c r="F301" s="123">
        <v>1000</v>
      </c>
      <c r="G301" s="132">
        <f t="shared" si="58"/>
        <v>1000</v>
      </c>
      <c r="H301" s="132"/>
      <c r="I301" s="132"/>
      <c r="J301" s="132"/>
      <c r="K301" s="132"/>
      <c r="L301" s="132"/>
      <c r="M301" s="132"/>
    </row>
    <row r="302" spans="1:13" ht="15.75" customHeight="1">
      <c r="A302" s="100"/>
      <c r="B302" s="106">
        <v>85278</v>
      </c>
      <c r="C302" s="106"/>
      <c r="D302" s="339" t="s">
        <v>347</v>
      </c>
      <c r="E302" s="349"/>
      <c r="F302" s="122">
        <f>F303</f>
        <v>0</v>
      </c>
      <c r="G302" s="122">
        <f aca="true" t="shared" si="59" ref="G302:M302">G303</f>
        <v>0</v>
      </c>
      <c r="H302" s="122">
        <f t="shared" si="59"/>
        <v>0</v>
      </c>
      <c r="I302" s="122">
        <f t="shared" si="59"/>
        <v>0</v>
      </c>
      <c r="J302" s="122">
        <f t="shared" si="59"/>
        <v>0</v>
      </c>
      <c r="K302" s="122">
        <f t="shared" si="59"/>
        <v>0</v>
      </c>
      <c r="L302" s="122">
        <f t="shared" si="59"/>
        <v>0</v>
      </c>
      <c r="M302" s="122">
        <f t="shared" si="59"/>
        <v>0</v>
      </c>
    </row>
    <row r="303" spans="1:13" ht="12.75">
      <c r="A303" s="100"/>
      <c r="B303" s="100"/>
      <c r="C303" s="100">
        <v>3110</v>
      </c>
      <c r="D303" s="333" t="s">
        <v>194</v>
      </c>
      <c r="E303" s="312"/>
      <c r="F303" s="123">
        <v>0</v>
      </c>
      <c r="G303" s="132">
        <f>SUM(F303)</f>
        <v>0</v>
      </c>
      <c r="H303" s="132"/>
      <c r="I303" s="132"/>
      <c r="J303" s="132"/>
      <c r="K303" s="132"/>
      <c r="L303" s="132"/>
      <c r="M303" s="132"/>
    </row>
    <row r="304" spans="1:13" ht="12.75">
      <c r="A304" s="98"/>
      <c r="B304" s="98">
        <v>85295</v>
      </c>
      <c r="C304" s="98"/>
      <c r="D304" s="334" t="s">
        <v>271</v>
      </c>
      <c r="E304" s="311"/>
      <c r="F304" s="124">
        <f>F305+F306+F307</f>
        <v>160000</v>
      </c>
      <c r="G304" s="124">
        <f aca="true" t="shared" si="60" ref="G304:M304">G305+G306+G307</f>
        <v>160000</v>
      </c>
      <c r="H304" s="124">
        <f t="shared" si="60"/>
        <v>0</v>
      </c>
      <c r="I304" s="124">
        <f t="shared" si="60"/>
        <v>0</v>
      </c>
      <c r="J304" s="124">
        <f t="shared" si="60"/>
        <v>0</v>
      </c>
      <c r="K304" s="124">
        <f t="shared" si="60"/>
        <v>0</v>
      </c>
      <c r="L304" s="124">
        <f t="shared" si="60"/>
        <v>0</v>
      </c>
      <c r="M304" s="124">
        <f t="shared" si="60"/>
        <v>0</v>
      </c>
    </row>
    <row r="305" spans="1:13" ht="12.75">
      <c r="A305" s="100"/>
      <c r="B305" s="100"/>
      <c r="C305" s="100">
        <v>3110</v>
      </c>
      <c r="D305" s="333" t="s">
        <v>194</v>
      </c>
      <c r="E305" s="312"/>
      <c r="F305" s="123">
        <v>160000</v>
      </c>
      <c r="G305" s="132">
        <f>SUM(F305)</f>
        <v>160000</v>
      </c>
      <c r="H305" s="132"/>
      <c r="I305" s="132"/>
      <c r="J305" s="132"/>
      <c r="K305" s="132"/>
      <c r="L305" s="132"/>
      <c r="M305" s="132"/>
    </row>
    <row r="306" spans="1:13" ht="12.75" customHeight="1" hidden="1">
      <c r="A306" s="100"/>
      <c r="B306" s="100"/>
      <c r="C306" s="100"/>
      <c r="D306" s="333"/>
      <c r="E306" s="312"/>
      <c r="F306" s="123"/>
      <c r="G306" s="132"/>
      <c r="H306" s="132"/>
      <c r="I306" s="132"/>
      <c r="J306" s="132"/>
      <c r="K306" s="132"/>
      <c r="L306" s="132"/>
      <c r="M306" s="132"/>
    </row>
    <row r="307" spans="1:13" ht="12.75" customHeight="1" hidden="1">
      <c r="A307" s="100"/>
      <c r="B307" s="100"/>
      <c r="C307" s="100"/>
      <c r="D307" s="333"/>
      <c r="E307" s="312"/>
      <c r="F307" s="123"/>
      <c r="G307" s="132"/>
      <c r="H307" s="132"/>
      <c r="I307" s="132"/>
      <c r="J307" s="132"/>
      <c r="K307" s="132"/>
      <c r="L307" s="132"/>
      <c r="M307" s="132"/>
    </row>
    <row r="308" spans="1:13" ht="14.25" customHeight="1">
      <c r="A308" s="105">
        <v>854</v>
      </c>
      <c r="B308" s="102"/>
      <c r="C308" s="102"/>
      <c r="D308" s="331" t="s">
        <v>348</v>
      </c>
      <c r="E308" s="311"/>
      <c r="F308" s="125">
        <f>F309+F332+F323</f>
        <v>270996</v>
      </c>
      <c r="G308" s="125">
        <f aca="true" t="shared" si="61" ref="G308:M308">G309+G332+G323</f>
        <v>270996</v>
      </c>
      <c r="H308" s="125">
        <f t="shared" si="61"/>
        <v>190988</v>
      </c>
      <c r="I308" s="125">
        <f t="shared" si="61"/>
        <v>47680</v>
      </c>
      <c r="J308" s="125">
        <f t="shared" si="61"/>
        <v>0</v>
      </c>
      <c r="K308" s="125">
        <f t="shared" si="61"/>
        <v>0</v>
      </c>
      <c r="L308" s="125">
        <f t="shared" si="61"/>
        <v>0</v>
      </c>
      <c r="M308" s="125">
        <f t="shared" si="61"/>
        <v>0</v>
      </c>
    </row>
    <row r="309" spans="1:13" ht="12.75">
      <c r="A309" s="98"/>
      <c r="B309" s="98">
        <v>85401</v>
      </c>
      <c r="C309" s="98"/>
      <c r="D309" s="334" t="s">
        <v>349</v>
      </c>
      <c r="E309" s="311"/>
      <c r="F309" s="124">
        <f>F310+F311+F312+F313+F314+F315+F316+F318+F319+F320+F321+F322+F317</f>
        <v>270358</v>
      </c>
      <c r="G309" s="124">
        <f aca="true" t="shared" si="62" ref="G309:M309">G310+G311+G312+G313+G314+G315+G316+G318+G319+G320+G321+G322+G317</f>
        <v>270358</v>
      </c>
      <c r="H309" s="124">
        <f t="shared" si="62"/>
        <v>190988</v>
      </c>
      <c r="I309" s="124">
        <f t="shared" si="62"/>
        <v>47680</v>
      </c>
      <c r="J309" s="124">
        <f t="shared" si="62"/>
        <v>0</v>
      </c>
      <c r="K309" s="124">
        <f t="shared" si="62"/>
        <v>0</v>
      </c>
      <c r="L309" s="124">
        <f t="shared" si="62"/>
        <v>0</v>
      </c>
      <c r="M309" s="124">
        <f t="shared" si="62"/>
        <v>0</v>
      </c>
    </row>
    <row r="310" spans="1:13" ht="13.5" customHeight="1">
      <c r="A310" s="100"/>
      <c r="B310" s="100"/>
      <c r="C310" s="100">
        <v>3020</v>
      </c>
      <c r="D310" s="333" t="s">
        <v>327</v>
      </c>
      <c r="E310" s="312"/>
      <c r="F310" s="123">
        <v>14022</v>
      </c>
      <c r="G310" s="132">
        <f>SUM(F310)</f>
        <v>14022</v>
      </c>
      <c r="H310" s="132">
        <f>SUM(G310)</f>
        <v>14022</v>
      </c>
      <c r="I310" s="132"/>
      <c r="J310" s="132"/>
      <c r="K310" s="132"/>
      <c r="L310" s="132"/>
      <c r="M310" s="132"/>
    </row>
    <row r="311" spans="1:13" ht="12.75">
      <c r="A311" s="100"/>
      <c r="B311" s="100"/>
      <c r="C311" s="100">
        <v>4010</v>
      </c>
      <c r="D311" s="333" t="s">
        <v>291</v>
      </c>
      <c r="E311" s="312"/>
      <c r="F311" s="123">
        <v>162345</v>
      </c>
      <c r="G311" s="132">
        <f aca="true" t="shared" si="63" ref="G311:H322">SUM(F311)</f>
        <v>162345</v>
      </c>
      <c r="H311" s="132">
        <f t="shared" si="63"/>
        <v>162345</v>
      </c>
      <c r="I311" s="132"/>
      <c r="J311" s="132"/>
      <c r="K311" s="132"/>
      <c r="L311" s="132"/>
      <c r="M311" s="132"/>
    </row>
    <row r="312" spans="1:13" ht="12.75">
      <c r="A312" s="100"/>
      <c r="B312" s="100"/>
      <c r="C312" s="100">
        <v>4040</v>
      </c>
      <c r="D312" s="333" t="s">
        <v>292</v>
      </c>
      <c r="E312" s="312"/>
      <c r="F312" s="123">
        <v>14621</v>
      </c>
      <c r="G312" s="132">
        <f t="shared" si="63"/>
        <v>14621</v>
      </c>
      <c r="H312" s="132">
        <f t="shared" si="63"/>
        <v>14621</v>
      </c>
      <c r="I312" s="132"/>
      <c r="J312" s="132"/>
      <c r="K312" s="132"/>
      <c r="L312" s="132"/>
      <c r="M312" s="132"/>
    </row>
    <row r="313" spans="1:13" ht="12.75">
      <c r="A313" s="100"/>
      <c r="B313" s="100"/>
      <c r="C313" s="100">
        <v>4110</v>
      </c>
      <c r="D313" s="333" t="s">
        <v>293</v>
      </c>
      <c r="E313" s="312"/>
      <c r="F313" s="123">
        <v>32405</v>
      </c>
      <c r="G313" s="132">
        <f t="shared" si="63"/>
        <v>32405</v>
      </c>
      <c r="H313" s="132"/>
      <c r="I313" s="132">
        <f>SUM(G313)</f>
        <v>32405</v>
      </c>
      <c r="J313" s="132"/>
      <c r="K313" s="132"/>
      <c r="L313" s="132"/>
      <c r="M313" s="132"/>
    </row>
    <row r="314" spans="1:13" ht="12.75">
      <c r="A314" s="100"/>
      <c r="B314" s="100"/>
      <c r="C314" s="100">
        <v>4120</v>
      </c>
      <c r="D314" s="333" t="s">
        <v>294</v>
      </c>
      <c r="E314" s="312"/>
      <c r="F314" s="123">
        <v>4547</v>
      </c>
      <c r="G314" s="132">
        <f t="shared" si="63"/>
        <v>4547</v>
      </c>
      <c r="H314" s="132"/>
      <c r="I314" s="132">
        <f>SUM(G314)</f>
        <v>4547</v>
      </c>
      <c r="J314" s="132"/>
      <c r="K314" s="132"/>
      <c r="L314" s="132"/>
      <c r="M314" s="132"/>
    </row>
    <row r="315" spans="1:13" ht="12.75">
      <c r="A315" s="100"/>
      <c r="B315" s="100"/>
      <c r="C315" s="100">
        <v>4210</v>
      </c>
      <c r="D315" s="333" t="s">
        <v>267</v>
      </c>
      <c r="E315" s="312"/>
      <c r="F315" s="123">
        <v>16500</v>
      </c>
      <c r="G315" s="132">
        <f t="shared" si="63"/>
        <v>16500</v>
      </c>
      <c r="H315" s="132"/>
      <c r="I315" s="132"/>
      <c r="J315" s="132"/>
      <c r="K315" s="132"/>
      <c r="L315" s="132"/>
      <c r="M315" s="132"/>
    </row>
    <row r="316" spans="1:13" ht="15" customHeight="1">
      <c r="A316" s="100"/>
      <c r="B316" s="100"/>
      <c r="C316" s="100">
        <v>4240</v>
      </c>
      <c r="D316" s="333" t="s">
        <v>323</v>
      </c>
      <c r="E316" s="312"/>
      <c r="F316" s="123">
        <v>3500</v>
      </c>
      <c r="G316" s="132">
        <f t="shared" si="63"/>
        <v>3500</v>
      </c>
      <c r="H316" s="132"/>
      <c r="I316" s="132"/>
      <c r="J316" s="132"/>
      <c r="K316" s="132"/>
      <c r="L316" s="132"/>
      <c r="M316" s="132"/>
    </row>
    <row r="317" spans="1:13" ht="16.5" customHeight="1">
      <c r="A317" s="100"/>
      <c r="B317" s="100"/>
      <c r="C317" s="100">
        <v>4243</v>
      </c>
      <c r="D317" s="333" t="s">
        <v>323</v>
      </c>
      <c r="E317" s="312"/>
      <c r="F317" s="123">
        <v>0</v>
      </c>
      <c r="G317" s="132">
        <f t="shared" si="63"/>
        <v>0</v>
      </c>
      <c r="H317" s="132"/>
      <c r="I317" s="132"/>
      <c r="J317" s="132"/>
      <c r="K317" s="132"/>
      <c r="L317" s="132"/>
      <c r="M317" s="132"/>
    </row>
    <row r="318" spans="1:13" ht="12.75">
      <c r="A318" s="100"/>
      <c r="B318" s="100"/>
      <c r="C318" s="100">
        <v>4270</v>
      </c>
      <c r="D318" s="333" t="s">
        <v>277</v>
      </c>
      <c r="E318" s="312"/>
      <c r="F318" s="123">
        <v>8500</v>
      </c>
      <c r="G318" s="132">
        <f t="shared" si="63"/>
        <v>8500</v>
      </c>
      <c r="H318" s="132"/>
      <c r="I318" s="132"/>
      <c r="J318" s="132"/>
      <c r="K318" s="132"/>
      <c r="L318" s="132"/>
      <c r="M318" s="132"/>
    </row>
    <row r="319" spans="1:13" ht="12.75">
      <c r="A319" s="100"/>
      <c r="B319" s="100"/>
      <c r="C319" s="100">
        <v>4300</v>
      </c>
      <c r="D319" s="333" t="s">
        <v>272</v>
      </c>
      <c r="E319" s="312"/>
      <c r="F319" s="123">
        <v>1800</v>
      </c>
      <c r="G319" s="132">
        <f t="shared" si="63"/>
        <v>1800</v>
      </c>
      <c r="H319" s="132"/>
      <c r="I319" s="132"/>
      <c r="J319" s="132"/>
      <c r="K319" s="132"/>
      <c r="L319" s="132"/>
      <c r="M319" s="132"/>
    </row>
    <row r="320" spans="1:13" ht="12.75">
      <c r="A320" s="100"/>
      <c r="B320" s="100"/>
      <c r="C320" s="100">
        <v>4410</v>
      </c>
      <c r="D320" s="333" t="s">
        <v>298</v>
      </c>
      <c r="E320" s="312"/>
      <c r="F320" s="123">
        <v>390</v>
      </c>
      <c r="G320" s="132">
        <f t="shared" si="63"/>
        <v>390</v>
      </c>
      <c r="H320" s="132"/>
      <c r="I320" s="132"/>
      <c r="J320" s="132"/>
      <c r="K320" s="132"/>
      <c r="L320" s="132"/>
      <c r="M320" s="132"/>
    </row>
    <row r="321" spans="1:13" ht="13.5" customHeight="1">
      <c r="A321" s="100"/>
      <c r="B321" s="100"/>
      <c r="C321" s="100">
        <v>4440</v>
      </c>
      <c r="D321" s="333" t="s">
        <v>325</v>
      </c>
      <c r="E321" s="312"/>
      <c r="F321" s="123">
        <v>10728</v>
      </c>
      <c r="G321" s="132">
        <f t="shared" si="63"/>
        <v>10728</v>
      </c>
      <c r="H321" s="132"/>
      <c r="I321" s="132">
        <f>SUM(G321)</f>
        <v>10728</v>
      </c>
      <c r="J321" s="132"/>
      <c r="K321" s="132"/>
      <c r="L321" s="132"/>
      <c r="M321" s="132"/>
    </row>
    <row r="322" spans="1:13" ht="24">
      <c r="A322" s="100"/>
      <c r="B322" s="100"/>
      <c r="C322" s="100">
        <v>4700</v>
      </c>
      <c r="D322" s="333" t="s">
        <v>536</v>
      </c>
      <c r="E322" s="312"/>
      <c r="F322" s="123">
        <v>1000</v>
      </c>
      <c r="G322" s="132">
        <f t="shared" si="63"/>
        <v>1000</v>
      </c>
      <c r="H322" s="132"/>
      <c r="I322" s="132"/>
      <c r="J322" s="132"/>
      <c r="K322" s="132"/>
      <c r="L322" s="132"/>
      <c r="M322" s="132"/>
    </row>
    <row r="323" spans="1:13" ht="12.75">
      <c r="A323" s="100"/>
      <c r="B323" s="98">
        <v>85415</v>
      </c>
      <c r="C323" s="98"/>
      <c r="D323" s="334" t="s">
        <v>350</v>
      </c>
      <c r="E323" s="311"/>
      <c r="F323" s="124">
        <f>SUM(F325:F331)</f>
        <v>0</v>
      </c>
      <c r="G323" s="124">
        <f aca="true" t="shared" si="64" ref="G323:M323">SUM(G325:G331)</f>
        <v>0</v>
      </c>
      <c r="H323" s="124">
        <f t="shared" si="64"/>
        <v>0</v>
      </c>
      <c r="I323" s="124">
        <f t="shared" si="64"/>
        <v>0</v>
      </c>
      <c r="J323" s="124">
        <f t="shared" si="64"/>
        <v>0</v>
      </c>
      <c r="K323" s="124">
        <f t="shared" si="64"/>
        <v>0</v>
      </c>
      <c r="L323" s="124">
        <f t="shared" si="64"/>
        <v>0</v>
      </c>
      <c r="M323" s="124">
        <f t="shared" si="64"/>
        <v>0</v>
      </c>
    </row>
    <row r="324" spans="1:13" ht="12.75" customHeight="1" hidden="1">
      <c r="A324" s="100"/>
      <c r="B324" s="100"/>
      <c r="C324" s="110"/>
      <c r="D324" s="333"/>
      <c r="E324" s="312"/>
      <c r="F324" s="123"/>
      <c r="G324" s="132"/>
      <c r="H324" s="132"/>
      <c r="I324" s="132"/>
      <c r="J324" s="132"/>
      <c r="K324" s="132"/>
      <c r="L324" s="132"/>
      <c r="M324" s="132"/>
    </row>
    <row r="325" spans="1:13" ht="12.75">
      <c r="A325" s="100"/>
      <c r="B325" s="100"/>
      <c r="C325" s="100">
        <v>3260</v>
      </c>
      <c r="D325" s="333" t="s">
        <v>351</v>
      </c>
      <c r="E325" s="312"/>
      <c r="F325" s="123">
        <v>0</v>
      </c>
      <c r="G325" s="132">
        <f>SUM(F325)</f>
        <v>0</v>
      </c>
      <c r="H325" s="132"/>
      <c r="I325" s="132"/>
      <c r="J325" s="132"/>
      <c r="K325" s="132"/>
      <c r="L325" s="132"/>
      <c r="M325" s="132"/>
    </row>
    <row r="326" spans="1:13" ht="12.75" customHeight="1" hidden="1">
      <c r="A326" s="100"/>
      <c r="B326" s="100"/>
      <c r="C326" s="100"/>
      <c r="D326" s="333"/>
      <c r="E326" s="312"/>
      <c r="F326" s="123"/>
      <c r="G326" s="132">
        <f aca="true" t="shared" si="65" ref="G326:G331">SUM(F326)</f>
        <v>0</v>
      </c>
      <c r="H326" s="132"/>
      <c r="I326" s="132"/>
      <c r="J326" s="132"/>
      <c r="K326" s="132"/>
      <c r="L326" s="132"/>
      <c r="M326" s="132"/>
    </row>
    <row r="327" spans="1:13" ht="12.75">
      <c r="A327" s="100"/>
      <c r="B327" s="100"/>
      <c r="C327" s="100">
        <v>4110</v>
      </c>
      <c r="D327" s="333" t="s">
        <v>293</v>
      </c>
      <c r="E327" s="312"/>
      <c r="F327" s="123">
        <v>0</v>
      </c>
      <c r="G327" s="132">
        <f t="shared" si="65"/>
        <v>0</v>
      </c>
      <c r="H327" s="132"/>
      <c r="I327" s="132">
        <f>SUM(G327)</f>
        <v>0</v>
      </c>
      <c r="J327" s="132"/>
      <c r="K327" s="132"/>
      <c r="L327" s="132"/>
      <c r="M327" s="132"/>
    </row>
    <row r="328" spans="1:13" ht="12.75">
      <c r="A328" s="100"/>
      <c r="B328" s="100"/>
      <c r="C328" s="100">
        <v>4120</v>
      </c>
      <c r="D328" s="333" t="s">
        <v>294</v>
      </c>
      <c r="E328" s="312"/>
      <c r="F328" s="123">
        <v>0</v>
      </c>
      <c r="G328" s="132">
        <f t="shared" si="65"/>
        <v>0</v>
      </c>
      <c r="H328" s="132"/>
      <c r="I328" s="132">
        <f>SUM(G328)</f>
        <v>0</v>
      </c>
      <c r="J328" s="132"/>
      <c r="K328" s="132"/>
      <c r="L328" s="132"/>
      <c r="M328" s="132"/>
    </row>
    <row r="329" spans="1:13" ht="12.75">
      <c r="A329" s="100"/>
      <c r="B329" s="100"/>
      <c r="C329" s="100">
        <v>4170</v>
      </c>
      <c r="D329" s="333" t="s">
        <v>282</v>
      </c>
      <c r="E329" s="312"/>
      <c r="F329" s="123">
        <v>0</v>
      </c>
      <c r="G329" s="132">
        <f t="shared" si="65"/>
        <v>0</v>
      </c>
      <c r="H329" s="132">
        <f>SUM(G329)</f>
        <v>0</v>
      </c>
      <c r="I329" s="132"/>
      <c r="J329" s="132"/>
      <c r="K329" s="132"/>
      <c r="L329" s="132"/>
      <c r="M329" s="132"/>
    </row>
    <row r="330" spans="1:13" ht="12.75">
      <c r="A330" s="100"/>
      <c r="B330" s="100"/>
      <c r="C330" s="100">
        <v>4210</v>
      </c>
      <c r="D330" s="333" t="s">
        <v>267</v>
      </c>
      <c r="E330" s="312"/>
      <c r="F330" s="123">
        <v>0</v>
      </c>
      <c r="G330" s="132">
        <f t="shared" si="65"/>
        <v>0</v>
      </c>
      <c r="H330" s="132"/>
      <c r="I330" s="132"/>
      <c r="J330" s="132"/>
      <c r="K330" s="132"/>
      <c r="L330" s="132"/>
      <c r="M330" s="132"/>
    </row>
    <row r="331" spans="1:13" ht="12.75">
      <c r="A331" s="100"/>
      <c r="B331" s="100"/>
      <c r="C331" s="100">
        <v>4300</v>
      </c>
      <c r="D331" s="333" t="s">
        <v>272</v>
      </c>
      <c r="E331" s="312"/>
      <c r="F331" s="123">
        <v>0</v>
      </c>
      <c r="G331" s="132">
        <f t="shared" si="65"/>
        <v>0</v>
      </c>
      <c r="H331" s="132"/>
      <c r="I331" s="132"/>
      <c r="J331" s="132"/>
      <c r="K331" s="132"/>
      <c r="L331" s="132"/>
      <c r="M331" s="132"/>
    </row>
    <row r="332" spans="1:13" ht="14.25" customHeight="1">
      <c r="A332" s="98"/>
      <c r="B332" s="98">
        <v>85446</v>
      </c>
      <c r="C332" s="98"/>
      <c r="D332" s="334" t="s">
        <v>352</v>
      </c>
      <c r="E332" s="311"/>
      <c r="F332" s="124">
        <f>F333</f>
        <v>638</v>
      </c>
      <c r="G332" s="124">
        <f aca="true" t="shared" si="66" ref="G332:M332">G333</f>
        <v>638</v>
      </c>
      <c r="H332" s="124">
        <f t="shared" si="66"/>
        <v>0</v>
      </c>
      <c r="I332" s="124">
        <f t="shared" si="66"/>
        <v>0</v>
      </c>
      <c r="J332" s="124">
        <f t="shared" si="66"/>
        <v>0</v>
      </c>
      <c r="K332" s="124">
        <f t="shared" si="66"/>
        <v>0</v>
      </c>
      <c r="L332" s="124">
        <f t="shared" si="66"/>
        <v>0</v>
      </c>
      <c r="M332" s="124">
        <f t="shared" si="66"/>
        <v>0</v>
      </c>
    </row>
    <row r="333" spans="1:13" ht="12.75">
      <c r="A333" s="100"/>
      <c r="B333" s="100"/>
      <c r="C333" s="100">
        <v>4300</v>
      </c>
      <c r="D333" s="333" t="s">
        <v>353</v>
      </c>
      <c r="E333" s="312"/>
      <c r="F333" s="123">
        <v>638</v>
      </c>
      <c r="G333" s="132">
        <f>SUM(F333)</f>
        <v>638</v>
      </c>
      <c r="H333" s="132"/>
      <c r="I333" s="132"/>
      <c r="J333" s="132"/>
      <c r="K333" s="132"/>
      <c r="L333" s="132"/>
      <c r="M333" s="132"/>
    </row>
    <row r="334" spans="1:13" ht="12.75">
      <c r="A334" s="105">
        <v>900</v>
      </c>
      <c r="B334" s="102"/>
      <c r="C334" s="102"/>
      <c r="D334" s="331" t="s">
        <v>354</v>
      </c>
      <c r="E334" s="311"/>
      <c r="F334" s="125">
        <f>F335+F341+F344+F347+F354+F352+F339</f>
        <v>238150</v>
      </c>
      <c r="G334" s="125">
        <f aca="true" t="shared" si="67" ref="G334:M334">G335+G341+G344+G347+G354+G352+G339</f>
        <v>238150</v>
      </c>
      <c r="H334" s="125">
        <f t="shared" si="67"/>
        <v>0</v>
      </c>
      <c r="I334" s="125">
        <f t="shared" si="67"/>
        <v>0</v>
      </c>
      <c r="J334" s="125">
        <f t="shared" si="67"/>
        <v>0</v>
      </c>
      <c r="K334" s="125">
        <f t="shared" si="67"/>
        <v>0</v>
      </c>
      <c r="L334" s="125">
        <f t="shared" si="67"/>
        <v>0</v>
      </c>
      <c r="M334" s="125">
        <f t="shared" si="67"/>
        <v>0</v>
      </c>
    </row>
    <row r="335" spans="1:13" ht="12.75" customHeight="1" hidden="1">
      <c r="A335" s="98"/>
      <c r="B335" s="98"/>
      <c r="C335" s="98"/>
      <c r="D335" s="334"/>
      <c r="E335" s="311"/>
      <c r="F335" s="124"/>
      <c r="G335" s="132"/>
      <c r="H335" s="132"/>
      <c r="I335" s="132"/>
      <c r="J335" s="132"/>
      <c r="K335" s="132"/>
      <c r="L335" s="132"/>
      <c r="M335" s="132"/>
    </row>
    <row r="336" spans="1:13" ht="12.75" customHeight="1" hidden="1">
      <c r="A336" s="100"/>
      <c r="B336" s="100"/>
      <c r="C336" s="100"/>
      <c r="D336" s="333"/>
      <c r="E336" s="312"/>
      <c r="F336" s="123"/>
      <c r="G336" s="132"/>
      <c r="H336" s="132"/>
      <c r="I336" s="132"/>
      <c r="J336" s="132"/>
      <c r="K336" s="132"/>
      <c r="L336" s="132"/>
      <c r="M336" s="132"/>
    </row>
    <row r="337" spans="1:13" ht="12.75" customHeight="1" hidden="1">
      <c r="A337" s="100"/>
      <c r="B337" s="100"/>
      <c r="C337" s="100"/>
      <c r="D337" s="333"/>
      <c r="E337" s="312"/>
      <c r="F337" s="123"/>
      <c r="G337" s="132"/>
      <c r="H337" s="132"/>
      <c r="I337" s="132"/>
      <c r="J337" s="132"/>
      <c r="K337" s="132"/>
      <c r="L337" s="132"/>
      <c r="M337" s="132"/>
    </row>
    <row r="338" spans="1:13" ht="12.75" customHeight="1" hidden="1">
      <c r="A338" s="100"/>
      <c r="B338" s="100"/>
      <c r="C338" s="100"/>
      <c r="D338" s="333"/>
      <c r="E338" s="312"/>
      <c r="F338" s="123"/>
      <c r="G338" s="132"/>
      <c r="H338" s="132"/>
      <c r="I338" s="132"/>
      <c r="J338" s="132"/>
      <c r="K338" s="132"/>
      <c r="L338" s="132"/>
      <c r="M338" s="132"/>
    </row>
    <row r="339" spans="1:13" ht="12.75">
      <c r="A339" s="98"/>
      <c r="B339" s="98">
        <v>90002</v>
      </c>
      <c r="C339" s="98"/>
      <c r="D339" s="334" t="s">
        <v>355</v>
      </c>
      <c r="E339" s="311"/>
      <c r="F339" s="124">
        <f>F340</f>
        <v>20300</v>
      </c>
      <c r="G339" s="124">
        <f aca="true" t="shared" si="68" ref="G339:M339">G340</f>
        <v>20300</v>
      </c>
      <c r="H339" s="124">
        <f t="shared" si="68"/>
        <v>0</v>
      </c>
      <c r="I339" s="124">
        <f t="shared" si="68"/>
        <v>0</v>
      </c>
      <c r="J339" s="124">
        <f t="shared" si="68"/>
        <v>0</v>
      </c>
      <c r="K339" s="124">
        <f t="shared" si="68"/>
        <v>0</v>
      </c>
      <c r="L339" s="124">
        <f t="shared" si="68"/>
        <v>0</v>
      </c>
      <c r="M339" s="124">
        <f t="shared" si="68"/>
        <v>0</v>
      </c>
    </row>
    <row r="340" spans="1:13" ht="12.75">
      <c r="A340" s="100"/>
      <c r="B340" s="100"/>
      <c r="C340" s="100">
        <v>4300</v>
      </c>
      <c r="D340" s="333" t="s">
        <v>272</v>
      </c>
      <c r="E340" s="312"/>
      <c r="F340" s="123">
        <v>20300</v>
      </c>
      <c r="G340" s="132">
        <f>SUM(F340)</f>
        <v>20300</v>
      </c>
      <c r="H340" s="132"/>
      <c r="I340" s="132"/>
      <c r="J340" s="132"/>
      <c r="K340" s="132"/>
      <c r="L340" s="132"/>
      <c r="M340" s="132"/>
    </row>
    <row r="341" spans="1:13" ht="12.75">
      <c r="A341" s="98"/>
      <c r="B341" s="98">
        <v>90003</v>
      </c>
      <c r="C341" s="98"/>
      <c r="D341" s="334" t="s">
        <v>356</v>
      </c>
      <c r="E341" s="311"/>
      <c r="F341" s="124">
        <f>F342+F343</f>
        <v>19100</v>
      </c>
      <c r="G341" s="124">
        <f aca="true" t="shared" si="69" ref="G341:M341">G342+G343</f>
        <v>19100</v>
      </c>
      <c r="H341" s="124">
        <f t="shared" si="69"/>
        <v>0</v>
      </c>
      <c r="I341" s="124">
        <f t="shared" si="69"/>
        <v>0</v>
      </c>
      <c r="J341" s="124">
        <f t="shared" si="69"/>
        <v>0</v>
      </c>
      <c r="K341" s="124">
        <f t="shared" si="69"/>
        <v>0</v>
      </c>
      <c r="L341" s="124">
        <f t="shared" si="69"/>
        <v>0</v>
      </c>
      <c r="M341" s="124">
        <f t="shared" si="69"/>
        <v>0</v>
      </c>
    </row>
    <row r="342" spans="1:13" ht="12.75">
      <c r="A342" s="100"/>
      <c r="B342" s="100"/>
      <c r="C342" s="100">
        <v>4210</v>
      </c>
      <c r="D342" s="333" t="s">
        <v>267</v>
      </c>
      <c r="E342" s="312"/>
      <c r="F342" s="123">
        <v>7250</v>
      </c>
      <c r="G342" s="132">
        <f>SUM(F342)</f>
        <v>7250</v>
      </c>
      <c r="H342" s="132"/>
      <c r="I342" s="132"/>
      <c r="J342" s="132"/>
      <c r="K342" s="132"/>
      <c r="L342" s="132"/>
      <c r="M342" s="132"/>
    </row>
    <row r="343" spans="1:13" ht="12.75">
      <c r="A343" s="100"/>
      <c r="B343" s="100"/>
      <c r="C343" s="100">
        <v>4300</v>
      </c>
      <c r="D343" s="333" t="s">
        <v>272</v>
      </c>
      <c r="E343" s="312"/>
      <c r="F343" s="123">
        <v>11850</v>
      </c>
      <c r="G343" s="132">
        <f>SUM(F343)</f>
        <v>11850</v>
      </c>
      <c r="H343" s="132"/>
      <c r="I343" s="132"/>
      <c r="J343" s="132"/>
      <c r="K343" s="132"/>
      <c r="L343" s="132"/>
      <c r="M343" s="132"/>
    </row>
    <row r="344" spans="1:13" ht="14.25" customHeight="1">
      <c r="A344" s="98"/>
      <c r="B344" s="98">
        <v>90004</v>
      </c>
      <c r="C344" s="98"/>
      <c r="D344" s="334" t="s">
        <v>357</v>
      </c>
      <c r="E344" s="311"/>
      <c r="F344" s="124">
        <f>F345+F346</f>
        <v>12430</v>
      </c>
      <c r="G344" s="124">
        <f aca="true" t="shared" si="70" ref="G344:M344">G345+G346</f>
        <v>12430</v>
      </c>
      <c r="H344" s="124">
        <f t="shared" si="70"/>
        <v>0</v>
      </c>
      <c r="I344" s="124">
        <f t="shared" si="70"/>
        <v>0</v>
      </c>
      <c r="J344" s="124">
        <f t="shared" si="70"/>
        <v>0</v>
      </c>
      <c r="K344" s="124">
        <f t="shared" si="70"/>
        <v>0</v>
      </c>
      <c r="L344" s="124">
        <f t="shared" si="70"/>
        <v>0</v>
      </c>
      <c r="M344" s="124">
        <f t="shared" si="70"/>
        <v>0</v>
      </c>
    </row>
    <row r="345" spans="1:13" ht="12.75">
      <c r="A345" s="100"/>
      <c r="B345" s="100"/>
      <c r="C345" s="100">
        <v>4210</v>
      </c>
      <c r="D345" s="333" t="s">
        <v>267</v>
      </c>
      <c r="E345" s="312"/>
      <c r="F345" s="123">
        <v>7100</v>
      </c>
      <c r="G345" s="132">
        <f>SUM(F345)</f>
        <v>7100</v>
      </c>
      <c r="H345" s="132"/>
      <c r="I345" s="132"/>
      <c r="J345" s="132"/>
      <c r="K345" s="132"/>
      <c r="L345" s="132"/>
      <c r="M345" s="132"/>
    </row>
    <row r="346" spans="1:13" ht="12.75">
      <c r="A346" s="100"/>
      <c r="B346" s="100"/>
      <c r="C346" s="100">
        <v>4300</v>
      </c>
      <c r="D346" s="333" t="s">
        <v>272</v>
      </c>
      <c r="E346" s="312"/>
      <c r="F346" s="123">
        <v>5330</v>
      </c>
      <c r="G346" s="132">
        <f>SUM(F346)</f>
        <v>5330</v>
      </c>
      <c r="H346" s="132"/>
      <c r="I346" s="132"/>
      <c r="J346" s="132"/>
      <c r="K346" s="132"/>
      <c r="L346" s="132"/>
      <c r="M346" s="132"/>
    </row>
    <row r="347" spans="1:13" ht="12.75">
      <c r="A347" s="98"/>
      <c r="B347" s="98">
        <v>90015</v>
      </c>
      <c r="C347" s="98"/>
      <c r="D347" s="334" t="s">
        <v>358</v>
      </c>
      <c r="E347" s="311"/>
      <c r="F347" s="124">
        <f>F348+F349+F350+F351</f>
        <v>115820</v>
      </c>
      <c r="G347" s="124">
        <f aca="true" t="shared" si="71" ref="G347:M347">G348+G349+G350+G351</f>
        <v>115820</v>
      </c>
      <c r="H347" s="124">
        <f t="shared" si="71"/>
        <v>0</v>
      </c>
      <c r="I347" s="124">
        <f t="shared" si="71"/>
        <v>0</v>
      </c>
      <c r="J347" s="124">
        <f t="shared" si="71"/>
        <v>0</v>
      </c>
      <c r="K347" s="124">
        <f t="shared" si="71"/>
        <v>0</v>
      </c>
      <c r="L347" s="124">
        <f t="shared" si="71"/>
        <v>0</v>
      </c>
      <c r="M347" s="124">
        <f t="shared" si="71"/>
        <v>0</v>
      </c>
    </row>
    <row r="348" spans="1:13" ht="12.75">
      <c r="A348" s="100"/>
      <c r="B348" s="100"/>
      <c r="C348" s="100">
        <v>4210</v>
      </c>
      <c r="D348" s="333" t="s">
        <v>267</v>
      </c>
      <c r="E348" s="312"/>
      <c r="F348" s="123">
        <v>1600</v>
      </c>
      <c r="G348" s="132">
        <f>SUM(F348)</f>
        <v>1600</v>
      </c>
      <c r="H348" s="132"/>
      <c r="I348" s="132"/>
      <c r="J348" s="132"/>
      <c r="K348" s="132"/>
      <c r="L348" s="132"/>
      <c r="M348" s="132"/>
    </row>
    <row r="349" spans="1:13" ht="12.75">
      <c r="A349" s="100"/>
      <c r="B349" s="100"/>
      <c r="C349" s="100">
        <v>4260</v>
      </c>
      <c r="D349" s="333" t="s">
        <v>283</v>
      </c>
      <c r="E349" s="312"/>
      <c r="F349" s="123">
        <v>69900</v>
      </c>
      <c r="G349" s="132">
        <f>SUM(F349)</f>
        <v>69900</v>
      </c>
      <c r="H349" s="132"/>
      <c r="I349" s="132"/>
      <c r="J349" s="132"/>
      <c r="K349" s="132"/>
      <c r="L349" s="132"/>
      <c r="M349" s="132"/>
    </row>
    <row r="350" spans="1:13" ht="12.75">
      <c r="A350" s="100"/>
      <c r="B350" s="100"/>
      <c r="C350" s="100">
        <v>4270</v>
      </c>
      <c r="D350" s="333" t="s">
        <v>277</v>
      </c>
      <c r="E350" s="312"/>
      <c r="F350" s="123">
        <v>43600</v>
      </c>
      <c r="G350" s="132">
        <f>SUM(F350)</f>
        <v>43600</v>
      </c>
      <c r="H350" s="132"/>
      <c r="I350" s="132"/>
      <c r="J350" s="132"/>
      <c r="K350" s="132"/>
      <c r="L350" s="132"/>
      <c r="M350" s="132"/>
    </row>
    <row r="351" spans="1:13" ht="12.75">
      <c r="A351" s="100"/>
      <c r="B351" s="100"/>
      <c r="C351" s="100">
        <v>4300</v>
      </c>
      <c r="D351" s="333" t="s">
        <v>272</v>
      </c>
      <c r="E351" s="312"/>
      <c r="F351" s="123">
        <v>720</v>
      </c>
      <c r="G351" s="132">
        <f>SUM(F351)</f>
        <v>720</v>
      </c>
      <c r="H351" s="132"/>
      <c r="I351" s="132"/>
      <c r="J351" s="132"/>
      <c r="K351" s="132"/>
      <c r="L351" s="132"/>
      <c r="M351" s="132"/>
    </row>
    <row r="352" spans="1:13" ht="30" customHeight="1">
      <c r="A352" s="98"/>
      <c r="B352" s="98">
        <v>90019</v>
      </c>
      <c r="C352" s="98"/>
      <c r="D352" s="334" t="s">
        <v>359</v>
      </c>
      <c r="E352" s="311"/>
      <c r="F352" s="124">
        <f>F353</f>
        <v>10500</v>
      </c>
      <c r="G352" s="124">
        <f aca="true" t="shared" si="72" ref="G352:M352">G353</f>
        <v>10500</v>
      </c>
      <c r="H352" s="124">
        <f t="shared" si="72"/>
        <v>0</v>
      </c>
      <c r="I352" s="124">
        <f t="shared" si="72"/>
        <v>0</v>
      </c>
      <c r="J352" s="124">
        <f t="shared" si="72"/>
        <v>0</v>
      </c>
      <c r="K352" s="124">
        <f t="shared" si="72"/>
        <v>0</v>
      </c>
      <c r="L352" s="124">
        <f t="shared" si="72"/>
        <v>0</v>
      </c>
      <c r="M352" s="124">
        <f t="shared" si="72"/>
        <v>0</v>
      </c>
    </row>
    <row r="353" spans="1:13" ht="12.75">
      <c r="A353" s="100"/>
      <c r="B353" s="100"/>
      <c r="C353" s="100">
        <v>4430</v>
      </c>
      <c r="D353" s="333" t="s">
        <v>284</v>
      </c>
      <c r="E353" s="312"/>
      <c r="F353" s="123">
        <v>10500</v>
      </c>
      <c r="G353" s="132">
        <f>SUM(F353)</f>
        <v>10500</v>
      </c>
      <c r="H353" s="132"/>
      <c r="I353" s="132"/>
      <c r="J353" s="132"/>
      <c r="K353" s="132"/>
      <c r="L353" s="132"/>
      <c r="M353" s="132"/>
    </row>
    <row r="354" spans="1:13" ht="12.75">
      <c r="A354" s="98"/>
      <c r="B354" s="98">
        <v>90095</v>
      </c>
      <c r="C354" s="98"/>
      <c r="D354" s="334" t="s">
        <v>271</v>
      </c>
      <c r="E354" s="311"/>
      <c r="F354" s="124">
        <f>F355</f>
        <v>60000</v>
      </c>
      <c r="G354" s="124">
        <f aca="true" t="shared" si="73" ref="G354:M354">G355</f>
        <v>60000</v>
      </c>
      <c r="H354" s="124">
        <f t="shared" si="73"/>
        <v>0</v>
      </c>
      <c r="I354" s="124">
        <f t="shared" si="73"/>
        <v>0</v>
      </c>
      <c r="J354" s="124">
        <f t="shared" si="73"/>
        <v>0</v>
      </c>
      <c r="K354" s="124">
        <f t="shared" si="73"/>
        <v>0</v>
      </c>
      <c r="L354" s="124">
        <f t="shared" si="73"/>
        <v>0</v>
      </c>
      <c r="M354" s="124">
        <f t="shared" si="73"/>
        <v>0</v>
      </c>
    </row>
    <row r="355" spans="1:13" ht="12.75">
      <c r="A355" s="100"/>
      <c r="B355" s="100"/>
      <c r="C355" s="100">
        <v>4300</v>
      </c>
      <c r="D355" s="333" t="s">
        <v>272</v>
      </c>
      <c r="E355" s="312"/>
      <c r="F355" s="123">
        <v>60000</v>
      </c>
      <c r="G355" s="132">
        <f>SUM(F355)</f>
        <v>60000</v>
      </c>
      <c r="H355" s="132"/>
      <c r="I355" s="132"/>
      <c r="J355" s="132"/>
      <c r="K355" s="132"/>
      <c r="L355" s="132"/>
      <c r="M355" s="132"/>
    </row>
    <row r="356" spans="1:13" ht="12.75">
      <c r="A356" s="105">
        <v>921</v>
      </c>
      <c r="B356" s="102"/>
      <c r="C356" s="102"/>
      <c r="D356" s="331" t="s">
        <v>360</v>
      </c>
      <c r="E356" s="311"/>
      <c r="F356" s="125">
        <f>F357+F362+F367+F364</f>
        <v>396754</v>
      </c>
      <c r="G356" s="125">
        <f aca="true" t="shared" si="74" ref="G356:M356">G357+G362+G367+G364</f>
        <v>396754</v>
      </c>
      <c r="H356" s="125">
        <f t="shared" si="74"/>
        <v>2500</v>
      </c>
      <c r="I356" s="125">
        <f t="shared" si="74"/>
        <v>0</v>
      </c>
      <c r="J356" s="125">
        <f t="shared" si="74"/>
        <v>345254</v>
      </c>
      <c r="K356" s="125">
        <f t="shared" si="74"/>
        <v>0</v>
      </c>
      <c r="L356" s="125">
        <f t="shared" si="74"/>
        <v>0</v>
      </c>
      <c r="M356" s="125">
        <f t="shared" si="74"/>
        <v>0</v>
      </c>
    </row>
    <row r="357" spans="1:13" ht="17.25" customHeight="1">
      <c r="A357" s="98"/>
      <c r="B357" s="98">
        <v>92109</v>
      </c>
      <c r="C357" s="98"/>
      <c r="D357" s="332" t="s">
        <v>361</v>
      </c>
      <c r="E357" s="311"/>
      <c r="F357" s="124">
        <f>F358+F359+F361+F360</f>
        <v>94550</v>
      </c>
      <c r="G357" s="124">
        <f aca="true" t="shared" si="75" ref="G357:M357">G358+G359+G361+G360</f>
        <v>94550</v>
      </c>
      <c r="H357" s="124">
        <f t="shared" si="75"/>
        <v>0</v>
      </c>
      <c r="I357" s="124">
        <f t="shared" si="75"/>
        <v>0</v>
      </c>
      <c r="J357" s="124">
        <f t="shared" si="75"/>
        <v>94550</v>
      </c>
      <c r="K357" s="124">
        <f t="shared" si="75"/>
        <v>0</v>
      </c>
      <c r="L357" s="124">
        <f t="shared" si="75"/>
        <v>0</v>
      </c>
      <c r="M357" s="124">
        <f t="shared" si="75"/>
        <v>0</v>
      </c>
    </row>
    <row r="358" spans="1:13" ht="24">
      <c r="A358" s="100"/>
      <c r="B358" s="100"/>
      <c r="C358" s="100">
        <v>2480</v>
      </c>
      <c r="D358" s="333" t="s">
        <v>362</v>
      </c>
      <c r="E358" s="312"/>
      <c r="F358" s="123">
        <v>94550</v>
      </c>
      <c r="G358" s="132">
        <f>SUM(F358)</f>
        <v>94550</v>
      </c>
      <c r="H358" s="132"/>
      <c r="I358" s="132"/>
      <c r="J358" s="132">
        <f>SUM(G358)</f>
        <v>94550</v>
      </c>
      <c r="K358" s="132"/>
      <c r="L358" s="132"/>
      <c r="M358" s="132"/>
    </row>
    <row r="359" spans="1:13" ht="15" customHeight="1">
      <c r="A359" s="100"/>
      <c r="B359" s="100"/>
      <c r="C359" s="100">
        <v>6050</v>
      </c>
      <c r="D359" s="333" t="s">
        <v>261</v>
      </c>
      <c r="E359" s="312"/>
      <c r="F359" s="123">
        <v>0</v>
      </c>
      <c r="G359" s="132"/>
      <c r="H359" s="132"/>
      <c r="I359" s="132"/>
      <c r="J359" s="132"/>
      <c r="K359" s="132"/>
      <c r="L359" s="132"/>
      <c r="M359" s="132">
        <f>SUM(F359)</f>
        <v>0</v>
      </c>
    </row>
    <row r="360" spans="1:13" ht="16.5" customHeight="1">
      <c r="A360" s="100"/>
      <c r="B360" s="100"/>
      <c r="C360" s="100">
        <v>6058</v>
      </c>
      <c r="D360" s="333" t="s">
        <v>261</v>
      </c>
      <c r="E360" s="312"/>
      <c r="F360" s="123">
        <v>0</v>
      </c>
      <c r="G360" s="132"/>
      <c r="H360" s="132"/>
      <c r="I360" s="132"/>
      <c r="J360" s="132"/>
      <c r="K360" s="132"/>
      <c r="L360" s="132"/>
      <c r="M360" s="132">
        <f>SUM(F360)</f>
        <v>0</v>
      </c>
    </row>
    <row r="361" spans="1:13" ht="15" customHeight="1">
      <c r="A361" s="100"/>
      <c r="B361" s="100"/>
      <c r="C361" s="100">
        <v>6059</v>
      </c>
      <c r="D361" s="333" t="s">
        <v>261</v>
      </c>
      <c r="E361" s="312"/>
      <c r="F361" s="123">
        <v>0</v>
      </c>
      <c r="G361" s="132"/>
      <c r="H361" s="132"/>
      <c r="I361" s="132"/>
      <c r="J361" s="132"/>
      <c r="K361" s="132"/>
      <c r="L361" s="132"/>
      <c r="M361" s="132">
        <f>SUM(F361)</f>
        <v>0</v>
      </c>
    </row>
    <row r="362" spans="1:13" ht="12.75">
      <c r="A362" s="98"/>
      <c r="B362" s="98">
        <v>92116</v>
      </c>
      <c r="C362" s="98"/>
      <c r="D362" s="334" t="s">
        <v>363</v>
      </c>
      <c r="E362" s="311"/>
      <c r="F362" s="124">
        <f>F363</f>
        <v>250704</v>
      </c>
      <c r="G362" s="124">
        <f aca="true" t="shared" si="76" ref="G362:M362">G363</f>
        <v>250704</v>
      </c>
      <c r="H362" s="124">
        <f t="shared" si="76"/>
        <v>0</v>
      </c>
      <c r="I362" s="124">
        <f t="shared" si="76"/>
        <v>0</v>
      </c>
      <c r="J362" s="124">
        <f t="shared" si="76"/>
        <v>250704</v>
      </c>
      <c r="K362" s="124">
        <f t="shared" si="76"/>
        <v>0</v>
      </c>
      <c r="L362" s="124">
        <f t="shared" si="76"/>
        <v>0</v>
      </c>
      <c r="M362" s="124">
        <f t="shared" si="76"/>
        <v>0</v>
      </c>
    </row>
    <row r="363" spans="1:13" ht="24">
      <c r="A363" s="100"/>
      <c r="B363" s="100"/>
      <c r="C363" s="100">
        <v>2480</v>
      </c>
      <c r="D363" s="333" t="s">
        <v>364</v>
      </c>
      <c r="E363" s="312"/>
      <c r="F363" s="123">
        <v>250704</v>
      </c>
      <c r="G363" s="132">
        <f>SUM(F363)</f>
        <v>250704</v>
      </c>
      <c r="H363" s="132"/>
      <c r="I363" s="132"/>
      <c r="J363" s="132">
        <f>SUM(F363)</f>
        <v>250704</v>
      </c>
      <c r="K363" s="132"/>
      <c r="L363" s="132"/>
      <c r="M363" s="132"/>
    </row>
    <row r="364" spans="1:13" ht="15" customHeight="1">
      <c r="A364" s="106"/>
      <c r="B364" s="106">
        <v>92120</v>
      </c>
      <c r="C364" s="106"/>
      <c r="D364" s="339" t="s">
        <v>365</v>
      </c>
      <c r="E364" s="349"/>
      <c r="F364" s="122">
        <f>SUM(F365:F366)</f>
        <v>0</v>
      </c>
      <c r="G364" s="122">
        <f aca="true" t="shared" si="77" ref="G364:L364">SUM(G365:G366)</f>
        <v>0</v>
      </c>
      <c r="H364" s="122">
        <f t="shared" si="77"/>
        <v>0</v>
      </c>
      <c r="I364" s="122">
        <f t="shared" si="77"/>
        <v>0</v>
      </c>
      <c r="J364" s="122">
        <f t="shared" si="77"/>
        <v>0</v>
      </c>
      <c r="K364" s="122">
        <f t="shared" si="77"/>
        <v>0</v>
      </c>
      <c r="L364" s="122">
        <f t="shared" si="77"/>
        <v>0</v>
      </c>
      <c r="M364" s="122">
        <f>SUM(M365:M366)</f>
        <v>0</v>
      </c>
    </row>
    <row r="365" spans="1:13" ht="39.75" customHeight="1">
      <c r="A365" s="106"/>
      <c r="B365" s="106"/>
      <c r="C365" s="111">
        <v>2830</v>
      </c>
      <c r="D365" s="340" t="s">
        <v>366</v>
      </c>
      <c r="E365" s="351"/>
      <c r="F365" s="128">
        <v>0</v>
      </c>
      <c r="G365" s="132">
        <f>SUM(F365)</f>
        <v>0</v>
      </c>
      <c r="H365" s="132"/>
      <c r="I365" s="132"/>
      <c r="J365" s="132">
        <f>SUM(F365)</f>
        <v>0</v>
      </c>
      <c r="K365" s="132"/>
      <c r="L365" s="132"/>
      <c r="M365" s="132"/>
    </row>
    <row r="366" spans="1:13" ht="49.5" customHeight="1">
      <c r="A366" s="100"/>
      <c r="B366" s="100"/>
      <c r="C366" s="100">
        <v>6230</v>
      </c>
      <c r="D366" s="333" t="s">
        <v>367</v>
      </c>
      <c r="E366" s="312"/>
      <c r="F366" s="123">
        <v>0</v>
      </c>
      <c r="G366" s="132"/>
      <c r="H366" s="132"/>
      <c r="I366" s="132"/>
      <c r="J366" s="132"/>
      <c r="K366" s="132"/>
      <c r="L366" s="132"/>
      <c r="M366" s="132">
        <f>SUM(F365)</f>
        <v>0</v>
      </c>
    </row>
    <row r="367" spans="1:13" ht="12.75">
      <c r="A367" s="98"/>
      <c r="B367" s="98">
        <v>92195</v>
      </c>
      <c r="C367" s="98"/>
      <c r="D367" s="334" t="s">
        <v>271</v>
      </c>
      <c r="E367" s="311"/>
      <c r="F367" s="124">
        <f>F368+F369+F370+F371+F372+F373+F374</f>
        <v>51500</v>
      </c>
      <c r="G367" s="124">
        <f aca="true" t="shared" si="78" ref="G367:M367">G368+G369+G370+G371+G372+G373+G374</f>
        <v>51500</v>
      </c>
      <c r="H367" s="124">
        <f t="shared" si="78"/>
        <v>2500</v>
      </c>
      <c r="I367" s="124">
        <f t="shared" si="78"/>
        <v>0</v>
      </c>
      <c r="J367" s="124">
        <f t="shared" si="78"/>
        <v>0</v>
      </c>
      <c r="K367" s="124">
        <f t="shared" si="78"/>
        <v>0</v>
      </c>
      <c r="L367" s="124">
        <f t="shared" si="78"/>
        <v>0</v>
      </c>
      <c r="M367" s="124">
        <f t="shared" si="78"/>
        <v>0</v>
      </c>
    </row>
    <row r="368" spans="1:13" ht="35.25" customHeight="1">
      <c r="A368" s="100"/>
      <c r="B368" s="100"/>
      <c r="C368" s="100">
        <v>2710</v>
      </c>
      <c r="D368" s="333" t="s">
        <v>368</v>
      </c>
      <c r="E368" s="312"/>
      <c r="F368" s="123">
        <v>1500</v>
      </c>
      <c r="G368" s="132">
        <f>SUM(F368)</f>
        <v>1500</v>
      </c>
      <c r="H368" s="132"/>
      <c r="I368" s="132"/>
      <c r="J368" s="132"/>
      <c r="K368" s="132"/>
      <c r="L368" s="132"/>
      <c r="M368" s="132"/>
    </row>
    <row r="369" spans="1:13" ht="12.75">
      <c r="A369" s="100"/>
      <c r="B369" s="100"/>
      <c r="C369" s="100">
        <v>3030</v>
      </c>
      <c r="D369" s="333" t="s">
        <v>297</v>
      </c>
      <c r="E369" s="312"/>
      <c r="F369" s="123">
        <v>2300</v>
      </c>
      <c r="G369" s="132">
        <f aca="true" t="shared" si="79" ref="G369:G374">SUM(F369)</f>
        <v>2300</v>
      </c>
      <c r="H369" s="132"/>
      <c r="I369" s="132"/>
      <c r="J369" s="132"/>
      <c r="K369" s="132"/>
      <c r="L369" s="132"/>
      <c r="M369" s="132"/>
    </row>
    <row r="370" spans="1:13" ht="12.75">
      <c r="A370" s="100"/>
      <c r="B370" s="100"/>
      <c r="C370" s="100">
        <v>4170</v>
      </c>
      <c r="D370" s="333" t="s">
        <v>282</v>
      </c>
      <c r="E370" s="312"/>
      <c r="F370" s="123">
        <v>2500</v>
      </c>
      <c r="G370" s="132">
        <f t="shared" si="79"/>
        <v>2500</v>
      </c>
      <c r="H370" s="132">
        <f>SUM(G370)</f>
        <v>2500</v>
      </c>
      <c r="I370" s="132"/>
      <c r="J370" s="132"/>
      <c r="K370" s="132"/>
      <c r="L370" s="132"/>
      <c r="M370" s="132"/>
    </row>
    <row r="371" spans="1:13" ht="12.75">
      <c r="A371" s="100"/>
      <c r="B371" s="100"/>
      <c r="C371" s="100">
        <v>4210</v>
      </c>
      <c r="D371" s="337" t="s">
        <v>267</v>
      </c>
      <c r="E371" s="312"/>
      <c r="F371" s="123">
        <v>8600</v>
      </c>
      <c r="G371" s="132">
        <f t="shared" si="79"/>
        <v>8600</v>
      </c>
      <c r="H371" s="132"/>
      <c r="I371" s="132"/>
      <c r="J371" s="132"/>
      <c r="K371" s="132"/>
      <c r="L371" s="132"/>
      <c r="M371" s="132"/>
    </row>
    <row r="372" spans="1:13" ht="12.75">
      <c r="A372" s="100"/>
      <c r="B372" s="100"/>
      <c r="C372" s="100">
        <v>4300</v>
      </c>
      <c r="D372" s="337" t="s">
        <v>272</v>
      </c>
      <c r="E372" s="312"/>
      <c r="F372" s="123">
        <v>36000</v>
      </c>
      <c r="G372" s="132">
        <f>SUM(F372)</f>
        <v>36000</v>
      </c>
      <c r="H372" s="132"/>
      <c r="I372" s="132"/>
      <c r="J372" s="132"/>
      <c r="K372" s="132"/>
      <c r="L372" s="132"/>
      <c r="M372" s="132"/>
    </row>
    <row r="373" spans="1:13" ht="12.75">
      <c r="A373" s="100"/>
      <c r="B373" s="100"/>
      <c r="C373" s="100">
        <v>4410</v>
      </c>
      <c r="D373" s="333" t="s">
        <v>298</v>
      </c>
      <c r="E373" s="312"/>
      <c r="F373" s="123">
        <v>300</v>
      </c>
      <c r="G373" s="132">
        <f t="shared" si="79"/>
        <v>300</v>
      </c>
      <c r="H373" s="132"/>
      <c r="I373" s="132"/>
      <c r="J373" s="132"/>
      <c r="K373" s="132"/>
      <c r="L373" s="132"/>
      <c r="M373" s="132"/>
    </row>
    <row r="374" spans="1:13" ht="12.75">
      <c r="A374" s="100"/>
      <c r="B374" s="100"/>
      <c r="C374" s="100">
        <v>4430</v>
      </c>
      <c r="D374" s="337" t="s">
        <v>284</v>
      </c>
      <c r="E374" s="312"/>
      <c r="F374" s="123">
        <v>300</v>
      </c>
      <c r="G374" s="132">
        <f t="shared" si="79"/>
        <v>300</v>
      </c>
      <c r="H374" s="132"/>
      <c r="I374" s="132"/>
      <c r="J374" s="132"/>
      <c r="K374" s="132"/>
      <c r="L374" s="132"/>
      <c r="M374" s="132"/>
    </row>
    <row r="375" spans="1:13" ht="12.75">
      <c r="A375" s="105">
        <v>926</v>
      </c>
      <c r="B375" s="96"/>
      <c r="C375" s="96"/>
      <c r="D375" s="341" t="s">
        <v>369</v>
      </c>
      <c r="E375" s="311"/>
      <c r="F375" s="125">
        <f>F376</f>
        <v>63800</v>
      </c>
      <c r="G375" s="125">
        <f aca="true" t="shared" si="80" ref="G375:M375">G376</f>
        <v>63800</v>
      </c>
      <c r="H375" s="125">
        <f t="shared" si="80"/>
        <v>0</v>
      </c>
      <c r="I375" s="125">
        <f t="shared" si="80"/>
        <v>0</v>
      </c>
      <c r="J375" s="125">
        <f t="shared" si="80"/>
        <v>50000</v>
      </c>
      <c r="K375" s="125">
        <f t="shared" si="80"/>
        <v>0</v>
      </c>
      <c r="L375" s="125">
        <f t="shared" si="80"/>
        <v>0</v>
      </c>
      <c r="M375" s="125">
        <f t="shared" si="80"/>
        <v>0</v>
      </c>
    </row>
    <row r="376" spans="1:13" ht="12.75">
      <c r="A376" s="104"/>
      <c r="B376" s="104">
        <v>92695</v>
      </c>
      <c r="C376" s="104"/>
      <c r="D376" s="342" t="s">
        <v>271</v>
      </c>
      <c r="E376" s="311"/>
      <c r="F376" s="124">
        <f>F377+F378+F379+F380</f>
        <v>63800</v>
      </c>
      <c r="G376" s="124">
        <f aca="true" t="shared" si="81" ref="G376:M376">G377+G378+G379+G380</f>
        <v>63800</v>
      </c>
      <c r="H376" s="124">
        <f t="shared" si="81"/>
        <v>0</v>
      </c>
      <c r="I376" s="124">
        <f t="shared" si="81"/>
        <v>0</v>
      </c>
      <c r="J376" s="124">
        <f t="shared" si="81"/>
        <v>50000</v>
      </c>
      <c r="K376" s="124">
        <f t="shared" si="81"/>
        <v>0</v>
      </c>
      <c r="L376" s="124">
        <f t="shared" si="81"/>
        <v>0</v>
      </c>
      <c r="M376" s="124">
        <f t="shared" si="81"/>
        <v>0</v>
      </c>
    </row>
    <row r="377" spans="1:13" ht="12.75">
      <c r="A377" s="103"/>
      <c r="B377" s="103"/>
      <c r="C377" s="100">
        <v>4210</v>
      </c>
      <c r="D377" s="337" t="s">
        <v>267</v>
      </c>
      <c r="E377" s="312"/>
      <c r="F377" s="123">
        <v>11500</v>
      </c>
      <c r="G377" s="132">
        <f>SUM(F377)</f>
        <v>11500</v>
      </c>
      <c r="H377" s="132"/>
      <c r="I377" s="132"/>
      <c r="J377" s="132"/>
      <c r="K377" s="132"/>
      <c r="L377" s="132"/>
      <c r="M377" s="132"/>
    </row>
    <row r="378" spans="1:13" ht="12.75">
      <c r="A378" s="103"/>
      <c r="B378" s="103"/>
      <c r="C378" s="100">
        <v>4300</v>
      </c>
      <c r="D378" s="337" t="s">
        <v>272</v>
      </c>
      <c r="E378" s="312"/>
      <c r="F378" s="123">
        <v>1150</v>
      </c>
      <c r="G378" s="132">
        <f>SUM(F378)</f>
        <v>1150</v>
      </c>
      <c r="H378" s="132"/>
      <c r="I378" s="132"/>
      <c r="J378" s="132"/>
      <c r="K378" s="132"/>
      <c r="L378" s="132"/>
      <c r="M378" s="132"/>
    </row>
    <row r="379" spans="1:13" ht="12.75">
      <c r="A379" s="112"/>
      <c r="B379" s="103"/>
      <c r="C379" s="100">
        <v>4430</v>
      </c>
      <c r="D379" s="337" t="s">
        <v>284</v>
      </c>
      <c r="E379" s="312"/>
      <c r="F379" s="123">
        <v>1150</v>
      </c>
      <c r="G379" s="132">
        <f>SUM(F379)</f>
        <v>1150</v>
      </c>
      <c r="H379" s="132"/>
      <c r="I379" s="132"/>
      <c r="J379" s="132"/>
      <c r="K379" s="132"/>
      <c r="L379" s="132"/>
      <c r="M379" s="132"/>
    </row>
    <row r="380" spans="1:13" ht="39.75" customHeight="1">
      <c r="A380" s="103"/>
      <c r="B380" s="113"/>
      <c r="C380" s="100">
        <v>2830</v>
      </c>
      <c r="D380" s="333" t="s">
        <v>336</v>
      </c>
      <c r="E380" s="312"/>
      <c r="F380" s="123">
        <v>50000</v>
      </c>
      <c r="G380" s="132">
        <f>SUM(F380)</f>
        <v>50000</v>
      </c>
      <c r="H380" s="132"/>
      <c r="I380" s="132"/>
      <c r="J380" s="132">
        <f>SUM(G380)</f>
        <v>50000</v>
      </c>
      <c r="K380" s="132"/>
      <c r="L380" s="132"/>
      <c r="M380" s="132"/>
    </row>
    <row r="381" spans="1:13" ht="12.75">
      <c r="A381" s="114"/>
      <c r="B381" s="114"/>
      <c r="C381" s="115"/>
      <c r="D381" s="331" t="s">
        <v>370</v>
      </c>
      <c r="E381" s="311"/>
      <c r="F381" s="125">
        <f>F8+F29+F34+F43+F57+F101+F115+F135+F141+F146+F149+F250+F265+F308+F334+F356+F375</f>
        <v>23457153</v>
      </c>
      <c r="G381" s="125">
        <f aca="true" t="shared" si="82" ref="G381:M381">G8+G29+G34+G43+G57+G101+G115+G135+G141+G146+G149+G250+G265+G308+G334+G356+G375</f>
        <v>20097524</v>
      </c>
      <c r="H381" s="125">
        <f t="shared" si="82"/>
        <v>7735681</v>
      </c>
      <c r="I381" s="125">
        <f t="shared" si="82"/>
        <v>1969015</v>
      </c>
      <c r="J381" s="125">
        <f t="shared" si="82"/>
        <v>430254</v>
      </c>
      <c r="K381" s="125">
        <f t="shared" si="82"/>
        <v>380000</v>
      </c>
      <c r="L381" s="125">
        <f t="shared" si="82"/>
        <v>158451</v>
      </c>
      <c r="M381" s="125">
        <f t="shared" si="82"/>
        <v>3359629</v>
      </c>
    </row>
  </sheetData>
  <printOptions horizontalCentered="1"/>
  <pageMargins left="0.39" right="0.42" top="0.93" bottom="0.64" header="0.4" footer="0.43"/>
  <pageSetup horizontalDpi="600" verticalDpi="600" orientation="landscape" paperSize="9" scale="86" r:id="rId1"/>
  <headerFooter alignWithMargins="0">
    <oddHeader>&amp;RZałącznik nr &amp;A
do uchwały Rady Gminy nr III/18/06 
z dnia 28 grunia 2006 r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E28" sqref="E28"/>
    </sheetView>
  </sheetViews>
  <sheetFormatPr defaultColWidth="9.00390625" defaultRowHeight="12.75"/>
  <cols>
    <col min="1" max="1" width="5.625" style="2" customWidth="1"/>
    <col min="2" max="2" width="6.875" style="2" customWidth="1"/>
    <col min="3" max="4" width="7.7539062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388" t="s">
        <v>108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" t="s">
        <v>48</v>
      </c>
    </row>
    <row r="3" spans="1:14" s="57" customFormat="1" ht="19.5" customHeight="1">
      <c r="A3" s="389" t="s">
        <v>74</v>
      </c>
      <c r="B3" s="389" t="s">
        <v>2</v>
      </c>
      <c r="C3" s="389" t="s">
        <v>47</v>
      </c>
      <c r="D3" s="392" t="s">
        <v>169</v>
      </c>
      <c r="E3" s="390" t="s">
        <v>153</v>
      </c>
      <c r="F3" s="390" t="s">
        <v>165</v>
      </c>
      <c r="G3" s="390" t="s">
        <v>107</v>
      </c>
      <c r="H3" s="390"/>
      <c r="I3" s="390"/>
      <c r="J3" s="390"/>
      <c r="K3" s="390"/>
      <c r="L3" s="390"/>
      <c r="M3" s="390"/>
      <c r="N3" s="390" t="s">
        <v>168</v>
      </c>
    </row>
    <row r="4" spans="1:14" s="57" customFormat="1" ht="19.5" customHeight="1">
      <c r="A4" s="389"/>
      <c r="B4" s="389"/>
      <c r="C4" s="389"/>
      <c r="D4" s="393"/>
      <c r="E4" s="390"/>
      <c r="F4" s="390"/>
      <c r="G4" s="390" t="s">
        <v>94</v>
      </c>
      <c r="H4" s="390" t="s">
        <v>20</v>
      </c>
      <c r="I4" s="390"/>
      <c r="J4" s="390"/>
      <c r="K4" s="390"/>
      <c r="L4" s="390" t="s">
        <v>69</v>
      </c>
      <c r="M4" s="390" t="s">
        <v>72</v>
      </c>
      <c r="N4" s="390"/>
    </row>
    <row r="5" spans="1:14" s="57" customFormat="1" ht="29.25" customHeight="1">
      <c r="A5" s="389"/>
      <c r="B5" s="389"/>
      <c r="C5" s="389"/>
      <c r="D5" s="393"/>
      <c r="E5" s="390"/>
      <c r="F5" s="390"/>
      <c r="G5" s="390"/>
      <c r="H5" s="390" t="s">
        <v>166</v>
      </c>
      <c r="I5" s="390" t="s">
        <v>151</v>
      </c>
      <c r="J5" s="390" t="s">
        <v>95</v>
      </c>
      <c r="K5" s="390" t="s">
        <v>152</v>
      </c>
      <c r="L5" s="390"/>
      <c r="M5" s="390"/>
      <c r="N5" s="390"/>
    </row>
    <row r="6" spans="1:14" s="57" customFormat="1" ht="19.5" customHeight="1">
      <c r="A6" s="389"/>
      <c r="B6" s="389"/>
      <c r="C6" s="389"/>
      <c r="D6" s="393"/>
      <c r="E6" s="390"/>
      <c r="F6" s="390"/>
      <c r="G6" s="390"/>
      <c r="H6" s="390"/>
      <c r="I6" s="390"/>
      <c r="J6" s="390"/>
      <c r="K6" s="390"/>
      <c r="L6" s="390"/>
      <c r="M6" s="390"/>
      <c r="N6" s="390"/>
    </row>
    <row r="7" spans="1:14" s="57" customFormat="1" ht="19.5" customHeight="1">
      <c r="A7" s="389"/>
      <c r="B7" s="389"/>
      <c r="C7" s="389"/>
      <c r="D7" s="394"/>
      <c r="E7" s="390"/>
      <c r="F7" s="390"/>
      <c r="G7" s="390"/>
      <c r="H7" s="390"/>
      <c r="I7" s="390"/>
      <c r="J7" s="390"/>
      <c r="K7" s="390"/>
      <c r="L7" s="390"/>
      <c r="M7" s="390"/>
      <c r="N7" s="390"/>
    </row>
    <row r="8" spans="1:14" ht="7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</row>
    <row r="9" spans="1:14" ht="51" customHeight="1">
      <c r="A9" s="35" t="s">
        <v>13</v>
      </c>
      <c r="B9" s="21"/>
      <c r="C9" s="21"/>
      <c r="D9" s="21"/>
      <c r="E9" s="21"/>
      <c r="F9" s="21"/>
      <c r="G9" s="21"/>
      <c r="H9" s="21"/>
      <c r="I9" s="21"/>
      <c r="J9" s="58" t="s">
        <v>167</v>
      </c>
      <c r="K9" s="21"/>
      <c r="L9" s="21"/>
      <c r="M9" s="21"/>
      <c r="N9" s="21"/>
    </row>
    <row r="10" spans="1:14" ht="51">
      <c r="A10" s="36" t="s">
        <v>14</v>
      </c>
      <c r="B10" s="22"/>
      <c r="C10" s="22"/>
      <c r="D10" s="22"/>
      <c r="E10" s="22"/>
      <c r="F10" s="22"/>
      <c r="G10" s="22"/>
      <c r="H10" s="22"/>
      <c r="I10" s="22"/>
      <c r="J10" s="59" t="s">
        <v>167</v>
      </c>
      <c r="K10" s="22"/>
      <c r="L10" s="22"/>
      <c r="M10" s="22"/>
      <c r="N10" s="22"/>
    </row>
    <row r="11" spans="1:14" ht="51">
      <c r="A11" s="36" t="s">
        <v>15</v>
      </c>
      <c r="B11" s="22"/>
      <c r="C11" s="22"/>
      <c r="D11" s="22"/>
      <c r="E11" s="22"/>
      <c r="F11" s="22"/>
      <c r="G11" s="22"/>
      <c r="H11" s="22"/>
      <c r="I11" s="22"/>
      <c r="J11" s="60" t="s">
        <v>167</v>
      </c>
      <c r="K11" s="22"/>
      <c r="L11" s="22"/>
      <c r="M11" s="22"/>
      <c r="N11" s="22"/>
    </row>
    <row r="12" spans="1:14" ht="51">
      <c r="A12" s="36" t="s">
        <v>1</v>
      </c>
      <c r="B12" s="22"/>
      <c r="C12" s="22"/>
      <c r="D12" s="22"/>
      <c r="E12" s="22"/>
      <c r="F12" s="22"/>
      <c r="G12" s="22"/>
      <c r="H12" s="22"/>
      <c r="I12" s="22"/>
      <c r="J12" s="60" t="s">
        <v>167</v>
      </c>
      <c r="K12" s="22"/>
      <c r="L12" s="22"/>
      <c r="M12" s="22"/>
      <c r="N12" s="64"/>
    </row>
    <row r="13" spans="1:14" ht="22.5" customHeight="1">
      <c r="A13" s="391" t="s">
        <v>160</v>
      </c>
      <c r="B13" s="391"/>
      <c r="C13" s="391"/>
      <c r="D13" s="391"/>
      <c r="E13" s="391"/>
      <c r="F13" s="19"/>
      <c r="G13" s="26"/>
      <c r="H13" s="19"/>
      <c r="I13" s="19"/>
      <c r="J13" s="19"/>
      <c r="K13" s="19"/>
      <c r="L13" s="19"/>
      <c r="M13" s="19"/>
      <c r="N13" s="68" t="s">
        <v>56</v>
      </c>
    </row>
    <row r="15" ht="12.75">
      <c r="A15" s="2" t="s">
        <v>100</v>
      </c>
    </row>
    <row r="16" ht="12.75">
      <c r="A16" s="2" t="s">
        <v>96</v>
      </c>
    </row>
    <row r="17" ht="12.75">
      <c r="A17" s="2" t="s">
        <v>97</v>
      </c>
    </row>
    <row r="18" ht="12.75">
      <c r="A18" s="2" t="s">
        <v>98</v>
      </c>
    </row>
    <row r="20" ht="14.25">
      <c r="A20" s="71" t="s">
        <v>170</v>
      </c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1" r:id="rId1"/>
  <headerFooter alignWithMargins="0">
    <oddHeader>&amp;R&amp;9Załącznik nr &amp;A
do uchwały Rady Gminy nr............... 
z dnia ..............................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26">
      <pane xSplit="12495" topLeftCell="H1" activePane="topLeft" state="split"/>
      <selection pane="topLeft" activeCell="L16" sqref="L16"/>
      <selection pane="topRight" activeCell="H11" sqref="H11"/>
    </sheetView>
  </sheetViews>
  <sheetFormatPr defaultColWidth="9.00390625" defaultRowHeight="12.75"/>
  <cols>
    <col min="1" max="1" width="6.625" style="2" customWidth="1"/>
    <col min="2" max="2" width="10.25390625" style="2" customWidth="1"/>
    <col min="3" max="3" width="8.625" style="2" customWidth="1"/>
    <col min="4" max="4" width="7.75390625" style="2" hidden="1" customWidth="1"/>
    <col min="5" max="5" width="52.75390625" style="2" customWidth="1"/>
    <col min="6" max="6" width="19.875" style="180" customWidth="1"/>
    <col min="7" max="7" width="17.25390625" style="180" customWidth="1"/>
    <col min="8" max="8" width="16.25390625" style="180" customWidth="1"/>
    <col min="9" max="9" width="15.75390625" style="180" customWidth="1"/>
    <col min="10" max="10" width="17.00390625" style="180" customWidth="1"/>
    <col min="11" max="11" width="20.875" style="180" customWidth="1"/>
    <col min="12" max="12" width="22.00390625" style="4" customWidth="1"/>
    <col min="13" max="16384" width="9.125" style="2" customWidth="1"/>
  </cols>
  <sheetData>
    <row r="1" spans="1:12" ht="18">
      <c r="A1" s="388" t="s">
        <v>106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12" ht="10.5" customHeight="1">
      <c r="A2" s="15"/>
      <c r="B2" s="15"/>
      <c r="C2" s="15"/>
      <c r="D2" s="15"/>
      <c r="E2" s="15"/>
      <c r="F2" s="208"/>
      <c r="G2" s="208"/>
      <c r="H2" s="208"/>
      <c r="I2" s="208"/>
      <c r="J2" s="208"/>
      <c r="K2" s="208"/>
      <c r="L2" s="215" t="s">
        <v>48</v>
      </c>
    </row>
    <row r="3" spans="1:12" s="57" customFormat="1" ht="19.5" customHeight="1">
      <c r="A3" s="389" t="s">
        <v>74</v>
      </c>
      <c r="B3" s="389" t="s">
        <v>2</v>
      </c>
      <c r="C3" s="389" t="s">
        <v>47</v>
      </c>
      <c r="D3" s="392" t="s">
        <v>169</v>
      </c>
      <c r="E3" s="390" t="s">
        <v>171</v>
      </c>
      <c r="F3" s="398" t="s">
        <v>165</v>
      </c>
      <c r="G3" s="398" t="s">
        <v>107</v>
      </c>
      <c r="H3" s="398"/>
      <c r="I3" s="398"/>
      <c r="J3" s="398"/>
      <c r="K3" s="398"/>
      <c r="L3" s="390" t="s">
        <v>168</v>
      </c>
    </row>
    <row r="4" spans="1:12" s="57" customFormat="1" ht="19.5" customHeight="1">
      <c r="A4" s="389"/>
      <c r="B4" s="389"/>
      <c r="C4" s="389"/>
      <c r="D4" s="393"/>
      <c r="E4" s="390"/>
      <c r="F4" s="398"/>
      <c r="G4" s="398" t="s">
        <v>94</v>
      </c>
      <c r="H4" s="398" t="s">
        <v>20</v>
      </c>
      <c r="I4" s="398"/>
      <c r="J4" s="398"/>
      <c r="K4" s="398"/>
      <c r="L4" s="390"/>
    </row>
    <row r="5" spans="1:12" s="57" customFormat="1" ht="29.25" customHeight="1">
      <c r="A5" s="389"/>
      <c r="B5" s="389"/>
      <c r="C5" s="389"/>
      <c r="D5" s="393"/>
      <c r="E5" s="390"/>
      <c r="F5" s="398"/>
      <c r="G5" s="398"/>
      <c r="H5" s="398" t="s">
        <v>166</v>
      </c>
      <c r="I5" s="398" t="s">
        <v>151</v>
      </c>
      <c r="J5" s="398" t="s">
        <v>172</v>
      </c>
      <c r="K5" s="398" t="s">
        <v>152</v>
      </c>
      <c r="L5" s="390"/>
    </row>
    <row r="6" spans="1:12" s="57" customFormat="1" ht="19.5" customHeight="1">
      <c r="A6" s="389"/>
      <c r="B6" s="389"/>
      <c r="C6" s="389"/>
      <c r="D6" s="393"/>
      <c r="E6" s="390"/>
      <c r="F6" s="398"/>
      <c r="G6" s="398"/>
      <c r="H6" s="398"/>
      <c r="I6" s="398"/>
      <c r="J6" s="398"/>
      <c r="K6" s="398"/>
      <c r="L6" s="390"/>
    </row>
    <row r="7" spans="1:12" s="57" customFormat="1" ht="19.5" customHeight="1">
      <c r="A7" s="389"/>
      <c r="B7" s="389"/>
      <c r="C7" s="389"/>
      <c r="D7" s="394"/>
      <c r="E7" s="390"/>
      <c r="F7" s="398"/>
      <c r="G7" s="398"/>
      <c r="H7" s="398"/>
      <c r="I7" s="398"/>
      <c r="J7" s="398"/>
      <c r="K7" s="398"/>
      <c r="L7" s="390"/>
    </row>
    <row r="8" spans="1:12" ht="14.2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4">
        <v>6</v>
      </c>
      <c r="G8" s="184">
        <v>7</v>
      </c>
      <c r="H8" s="184">
        <v>8</v>
      </c>
      <c r="I8" s="184">
        <v>9</v>
      </c>
      <c r="J8" s="184">
        <v>10</v>
      </c>
      <c r="K8" s="184">
        <v>11</v>
      </c>
      <c r="L8" s="18">
        <v>12</v>
      </c>
    </row>
    <row r="9" spans="1:12" ht="34.5" customHeight="1">
      <c r="A9" s="158" t="s">
        <v>13</v>
      </c>
      <c r="B9" s="159" t="s">
        <v>371</v>
      </c>
      <c r="C9" s="159" t="s">
        <v>259</v>
      </c>
      <c r="D9" s="160"/>
      <c r="E9" s="161" t="s">
        <v>565</v>
      </c>
      <c r="F9" s="209">
        <f aca="true" t="shared" si="0" ref="F9:F30">G9</f>
        <v>1448915</v>
      </c>
      <c r="G9" s="209">
        <f>H9+I9+K9</f>
        <v>1448915</v>
      </c>
      <c r="H9" s="209"/>
      <c r="I9" s="209">
        <v>661729</v>
      </c>
      <c r="J9" s="210" t="s">
        <v>167</v>
      </c>
      <c r="K9" s="201">
        <v>787186</v>
      </c>
      <c r="L9" s="236" t="s">
        <v>563</v>
      </c>
    </row>
    <row r="10" spans="1:12" ht="34.5" customHeight="1" hidden="1">
      <c r="A10" s="158"/>
      <c r="B10" s="159"/>
      <c r="C10" s="159"/>
      <c r="D10" s="160"/>
      <c r="E10" s="161"/>
      <c r="F10" s="209"/>
      <c r="G10" s="209"/>
      <c r="H10" s="209"/>
      <c r="I10" s="209"/>
      <c r="J10" s="210"/>
      <c r="K10" s="201"/>
      <c r="L10" s="236" t="s">
        <v>563</v>
      </c>
    </row>
    <row r="11" spans="1:12" ht="38.25" customHeight="1">
      <c r="A11" s="158">
        <v>2</v>
      </c>
      <c r="B11" s="159"/>
      <c r="C11" s="159"/>
      <c r="D11" s="160"/>
      <c r="E11" s="161" t="s">
        <v>607</v>
      </c>
      <c r="F11" s="209">
        <f>G11</f>
        <v>14000</v>
      </c>
      <c r="G11" s="209">
        <f>H11+I11+J11+K11</f>
        <v>14000</v>
      </c>
      <c r="H11" s="209">
        <v>14000</v>
      </c>
      <c r="I11" s="209"/>
      <c r="J11" s="210"/>
      <c r="K11" s="201"/>
      <c r="L11" s="236" t="s">
        <v>610</v>
      </c>
    </row>
    <row r="12" spans="1:12" ht="34.5" customHeight="1">
      <c r="A12" s="158">
        <v>3</v>
      </c>
      <c r="B12" s="159"/>
      <c r="C12" s="159"/>
      <c r="D12" s="160"/>
      <c r="E12" s="161" t="s">
        <v>608</v>
      </c>
      <c r="F12" s="209">
        <f>G12</f>
        <v>193026</v>
      </c>
      <c r="G12" s="209">
        <f>H12+I12+J12+K12</f>
        <v>193026</v>
      </c>
      <c r="H12" s="209">
        <v>193026</v>
      </c>
      <c r="I12" s="209"/>
      <c r="J12" s="210"/>
      <c r="K12" s="201"/>
      <c r="L12" s="236" t="s">
        <v>611</v>
      </c>
    </row>
    <row r="13" spans="1:12" ht="34.5" customHeight="1">
      <c r="A13" s="158">
        <v>4</v>
      </c>
      <c r="B13" s="159"/>
      <c r="C13" s="159"/>
      <c r="D13" s="160"/>
      <c r="E13" s="161" t="s">
        <v>609</v>
      </c>
      <c r="F13" s="209">
        <f>G13</f>
        <v>56000</v>
      </c>
      <c r="G13" s="209">
        <f>H13+I13+J13+K13</f>
        <v>56000</v>
      </c>
      <c r="H13" s="209">
        <v>56000</v>
      </c>
      <c r="I13" s="209"/>
      <c r="J13" s="210"/>
      <c r="K13" s="201"/>
      <c r="L13" s="236" t="s">
        <v>611</v>
      </c>
    </row>
    <row r="14" spans="1:12" ht="40.5" customHeight="1">
      <c r="A14" s="158">
        <v>5</v>
      </c>
      <c r="B14" s="159" t="s">
        <v>373</v>
      </c>
      <c r="C14" s="159" t="s">
        <v>275</v>
      </c>
      <c r="D14" s="160"/>
      <c r="E14" s="161" t="s">
        <v>566</v>
      </c>
      <c r="F14" s="209">
        <f t="shared" si="0"/>
        <v>390871</v>
      </c>
      <c r="G14" s="209">
        <f aca="true" t="shared" si="1" ref="G14:G30">H14+I14</f>
        <v>390871</v>
      </c>
      <c r="H14" s="209">
        <v>390871</v>
      </c>
      <c r="I14" s="209"/>
      <c r="J14" s="210" t="s">
        <v>167</v>
      </c>
      <c r="K14" s="201"/>
      <c r="L14" s="236" t="s">
        <v>537</v>
      </c>
    </row>
    <row r="15" spans="1:12" ht="57.75" customHeight="1">
      <c r="A15" s="158">
        <v>6</v>
      </c>
      <c r="B15" s="159"/>
      <c r="C15" s="297"/>
      <c r="D15" s="212"/>
      <c r="E15" s="161" t="s">
        <v>567</v>
      </c>
      <c r="F15" s="209">
        <f>G15</f>
        <v>242401</v>
      </c>
      <c r="G15" s="209">
        <f>H15+I15+K15</f>
        <v>242401</v>
      </c>
      <c r="H15" s="209"/>
      <c r="I15" s="209">
        <v>83450</v>
      </c>
      <c r="J15" s="210" t="s">
        <v>167</v>
      </c>
      <c r="K15" s="201">
        <v>158951</v>
      </c>
      <c r="L15" s="236" t="s">
        <v>617</v>
      </c>
    </row>
    <row r="16" spans="1:12" ht="59.25" customHeight="1">
      <c r="A16" s="158">
        <v>7</v>
      </c>
      <c r="B16" s="159"/>
      <c r="C16" s="297"/>
      <c r="D16" s="212"/>
      <c r="E16" s="161" t="s">
        <v>568</v>
      </c>
      <c r="F16" s="209">
        <f>G16</f>
        <v>212007</v>
      </c>
      <c r="G16" s="209">
        <f>H16+I16+K16</f>
        <v>212007</v>
      </c>
      <c r="H16" s="209"/>
      <c r="I16" s="209">
        <v>72986</v>
      </c>
      <c r="J16" s="210" t="s">
        <v>167</v>
      </c>
      <c r="K16" s="201">
        <v>139021</v>
      </c>
      <c r="L16" s="236" t="s">
        <v>617</v>
      </c>
    </row>
    <row r="17" spans="1:12" ht="57">
      <c r="A17" s="158">
        <v>8</v>
      </c>
      <c r="B17" s="159"/>
      <c r="C17" s="297"/>
      <c r="D17" s="212"/>
      <c r="E17" s="161" t="s">
        <v>569</v>
      </c>
      <c r="F17" s="209">
        <f>G17</f>
        <v>227250</v>
      </c>
      <c r="G17" s="209">
        <f>H17+I17+K17</f>
        <v>227250</v>
      </c>
      <c r="H17" s="209"/>
      <c r="I17" s="209">
        <v>78234</v>
      </c>
      <c r="J17" s="210" t="s">
        <v>167</v>
      </c>
      <c r="K17" s="201">
        <v>149016</v>
      </c>
      <c r="L17" s="236" t="s">
        <v>618</v>
      </c>
    </row>
    <row r="18" spans="1:12" ht="15">
      <c r="A18" s="158">
        <v>9</v>
      </c>
      <c r="B18" s="159"/>
      <c r="C18" s="297"/>
      <c r="D18" s="212"/>
      <c r="E18" s="161" t="s">
        <v>612</v>
      </c>
      <c r="F18" s="209">
        <f t="shared" si="0"/>
        <v>39762</v>
      </c>
      <c r="G18" s="209">
        <f>H18+I18+J18+K18</f>
        <v>39762</v>
      </c>
      <c r="H18" s="209">
        <v>39762</v>
      </c>
      <c r="I18" s="209"/>
      <c r="J18" s="210"/>
      <c r="K18" s="201"/>
      <c r="L18" s="236" t="s">
        <v>564</v>
      </c>
    </row>
    <row r="19" spans="1:12" ht="28.5">
      <c r="A19" s="158">
        <v>10</v>
      </c>
      <c r="B19" s="159"/>
      <c r="C19" s="297"/>
      <c r="D19" s="212"/>
      <c r="E19" s="161" t="s">
        <v>613</v>
      </c>
      <c r="F19" s="209">
        <f t="shared" si="0"/>
        <v>39590</v>
      </c>
      <c r="G19" s="209">
        <f>H19+I19+J19+K19</f>
        <v>39590</v>
      </c>
      <c r="H19" s="209">
        <v>39590</v>
      </c>
      <c r="I19" s="209"/>
      <c r="J19" s="210"/>
      <c r="K19" s="201"/>
      <c r="L19" s="236" t="s">
        <v>564</v>
      </c>
    </row>
    <row r="20" spans="1:12" ht="28.5">
      <c r="A20" s="158">
        <v>11</v>
      </c>
      <c r="B20" s="159"/>
      <c r="C20" s="297"/>
      <c r="D20" s="212"/>
      <c r="E20" s="161" t="s">
        <v>614</v>
      </c>
      <c r="F20" s="209">
        <f>G20</f>
        <v>40645</v>
      </c>
      <c r="G20" s="209">
        <f>H20+I20+J20+K20</f>
        <v>40645</v>
      </c>
      <c r="H20" s="209">
        <v>40645</v>
      </c>
      <c r="I20" s="209"/>
      <c r="J20" s="210"/>
      <c r="K20" s="201"/>
      <c r="L20" s="236" t="s">
        <v>564</v>
      </c>
    </row>
    <row r="21" spans="1:12" ht="15">
      <c r="A21" s="158">
        <v>12</v>
      </c>
      <c r="B21" s="159"/>
      <c r="C21" s="297"/>
      <c r="D21" s="212"/>
      <c r="E21" s="161" t="s">
        <v>615</v>
      </c>
      <c r="F21" s="209">
        <f>G21</f>
        <v>54900</v>
      </c>
      <c r="G21" s="209">
        <f>H21+I21+J21+K21</f>
        <v>54900</v>
      </c>
      <c r="H21" s="209">
        <v>54900</v>
      </c>
      <c r="I21" s="209"/>
      <c r="J21" s="210"/>
      <c r="K21" s="201"/>
      <c r="L21" s="236" t="s">
        <v>564</v>
      </c>
    </row>
    <row r="22" spans="1:12" ht="28.5">
      <c r="A22" s="158">
        <v>13</v>
      </c>
      <c r="B22" s="159"/>
      <c r="C22" s="297"/>
      <c r="D22" s="212"/>
      <c r="E22" s="161" t="s">
        <v>616</v>
      </c>
      <c r="F22" s="209">
        <f t="shared" si="0"/>
        <v>45100</v>
      </c>
      <c r="G22" s="209">
        <f t="shared" si="1"/>
        <v>45100</v>
      </c>
      <c r="H22" s="209">
        <v>45100</v>
      </c>
      <c r="I22" s="209"/>
      <c r="J22" s="210"/>
      <c r="K22" s="201"/>
      <c r="L22" s="236" t="s">
        <v>537</v>
      </c>
    </row>
    <row r="23" spans="1:12" ht="22.5" customHeight="1">
      <c r="A23" s="158">
        <v>14</v>
      </c>
      <c r="B23" s="159"/>
      <c r="C23" s="297"/>
      <c r="D23" s="212"/>
      <c r="E23" s="161" t="s">
        <v>538</v>
      </c>
      <c r="F23" s="209">
        <f t="shared" si="0"/>
        <v>10000</v>
      </c>
      <c r="G23" s="209">
        <f t="shared" si="1"/>
        <v>10000</v>
      </c>
      <c r="H23" s="209">
        <v>10000</v>
      </c>
      <c r="I23" s="209"/>
      <c r="J23" s="210"/>
      <c r="K23" s="201"/>
      <c r="L23" s="236" t="s">
        <v>537</v>
      </c>
    </row>
    <row r="24" spans="1:12" ht="21.75" customHeight="1">
      <c r="A24" s="158">
        <v>15</v>
      </c>
      <c r="B24" s="159" t="s">
        <v>374</v>
      </c>
      <c r="C24" s="159" t="s">
        <v>280</v>
      </c>
      <c r="D24" s="160"/>
      <c r="E24" s="161" t="s">
        <v>539</v>
      </c>
      <c r="F24" s="209">
        <f t="shared" si="0"/>
        <v>10000</v>
      </c>
      <c r="G24" s="209">
        <f t="shared" si="1"/>
        <v>10000</v>
      </c>
      <c r="H24" s="209">
        <v>10000</v>
      </c>
      <c r="I24" s="209"/>
      <c r="J24" s="210"/>
      <c r="K24" s="201"/>
      <c r="L24" s="236" t="s">
        <v>537</v>
      </c>
    </row>
    <row r="25" spans="1:12" ht="21.75" customHeight="1">
      <c r="A25" s="158">
        <v>16</v>
      </c>
      <c r="B25" s="159"/>
      <c r="C25" s="159"/>
      <c r="D25" s="160"/>
      <c r="E25" s="161" t="s">
        <v>538</v>
      </c>
      <c r="F25" s="209">
        <f t="shared" si="0"/>
        <v>10000</v>
      </c>
      <c r="G25" s="209">
        <f t="shared" si="1"/>
        <v>10000</v>
      </c>
      <c r="H25" s="209">
        <v>10000</v>
      </c>
      <c r="I25" s="209"/>
      <c r="J25" s="210"/>
      <c r="K25" s="201"/>
      <c r="L25" s="236" t="s">
        <v>537</v>
      </c>
    </row>
    <row r="26" spans="1:12" ht="42.75">
      <c r="A26" s="158">
        <v>17</v>
      </c>
      <c r="B26" s="213" t="s">
        <v>375</v>
      </c>
      <c r="C26" s="213" t="s">
        <v>406</v>
      </c>
      <c r="D26" s="160"/>
      <c r="E26" s="161" t="s">
        <v>540</v>
      </c>
      <c r="F26" s="209">
        <f t="shared" si="0"/>
        <v>34000</v>
      </c>
      <c r="G26" s="209">
        <f t="shared" si="1"/>
        <v>34000</v>
      </c>
      <c r="H26" s="209">
        <v>34000</v>
      </c>
      <c r="I26" s="209"/>
      <c r="J26" s="210"/>
      <c r="K26" s="201"/>
      <c r="L26" s="236" t="s">
        <v>537</v>
      </c>
    </row>
    <row r="27" spans="1:12" ht="21.75" customHeight="1">
      <c r="A27" s="211">
        <v>18</v>
      </c>
      <c r="B27" s="159"/>
      <c r="C27" s="159"/>
      <c r="D27" s="212"/>
      <c r="E27" s="161" t="s">
        <v>541</v>
      </c>
      <c r="F27" s="209">
        <f t="shared" si="0"/>
        <v>7000</v>
      </c>
      <c r="G27" s="209">
        <f t="shared" si="1"/>
        <v>7000</v>
      </c>
      <c r="H27" s="209">
        <v>7000</v>
      </c>
      <c r="I27" s="209"/>
      <c r="J27" s="210"/>
      <c r="K27" s="201"/>
      <c r="L27" s="236" t="s">
        <v>537</v>
      </c>
    </row>
    <row r="28" spans="1:12" ht="20.25" customHeight="1">
      <c r="A28" s="211">
        <v>19</v>
      </c>
      <c r="B28" s="159"/>
      <c r="C28" s="159"/>
      <c r="D28" s="212"/>
      <c r="E28" s="161" t="s">
        <v>542</v>
      </c>
      <c r="F28" s="209">
        <f t="shared" si="0"/>
        <v>30000</v>
      </c>
      <c r="G28" s="209">
        <f t="shared" si="1"/>
        <v>30000</v>
      </c>
      <c r="H28" s="209">
        <v>30000</v>
      </c>
      <c r="I28" s="209"/>
      <c r="J28" s="210"/>
      <c r="K28" s="201"/>
      <c r="L28" s="236" t="s">
        <v>537</v>
      </c>
    </row>
    <row r="29" spans="1:12" ht="22.5" customHeight="1">
      <c r="A29" s="158">
        <v>20</v>
      </c>
      <c r="B29" s="214" t="s">
        <v>481</v>
      </c>
      <c r="C29" s="214" t="s">
        <v>543</v>
      </c>
      <c r="D29" s="160"/>
      <c r="E29" s="161" t="s">
        <v>542</v>
      </c>
      <c r="F29" s="209">
        <f t="shared" si="0"/>
        <v>5000</v>
      </c>
      <c r="G29" s="209">
        <f t="shared" si="1"/>
        <v>5000</v>
      </c>
      <c r="H29" s="209">
        <v>5000</v>
      </c>
      <c r="I29" s="209"/>
      <c r="J29" s="210"/>
      <c r="K29" s="201"/>
      <c r="L29" s="237" t="s">
        <v>537</v>
      </c>
    </row>
    <row r="30" spans="1:12" ht="42.75">
      <c r="A30" s="158">
        <v>21</v>
      </c>
      <c r="B30" s="159" t="s">
        <v>491</v>
      </c>
      <c r="C30" s="159" t="s">
        <v>492</v>
      </c>
      <c r="D30" s="160"/>
      <c r="E30" s="161" t="s">
        <v>544</v>
      </c>
      <c r="F30" s="209">
        <f t="shared" si="0"/>
        <v>249162</v>
      </c>
      <c r="G30" s="209">
        <f t="shared" si="1"/>
        <v>249162</v>
      </c>
      <c r="H30" s="209">
        <v>249162</v>
      </c>
      <c r="I30" s="209"/>
      <c r="J30" s="210"/>
      <c r="K30" s="201"/>
      <c r="L30" s="237" t="s">
        <v>537</v>
      </c>
    </row>
    <row r="31" spans="1:12" ht="15" hidden="1">
      <c r="A31" s="158"/>
      <c r="B31" s="159"/>
      <c r="C31" s="159"/>
      <c r="D31" s="160"/>
      <c r="E31" s="161"/>
      <c r="F31" s="209"/>
      <c r="G31" s="209"/>
      <c r="H31" s="209"/>
      <c r="I31" s="209"/>
      <c r="J31" s="210"/>
      <c r="K31" s="201"/>
      <c r="L31" s="216"/>
    </row>
    <row r="32" spans="1:12" ht="15" hidden="1">
      <c r="A32" s="158"/>
      <c r="B32" s="159"/>
      <c r="C32" s="159"/>
      <c r="D32" s="160"/>
      <c r="E32" s="161"/>
      <c r="F32" s="209"/>
      <c r="G32" s="209"/>
      <c r="H32" s="209"/>
      <c r="I32" s="209"/>
      <c r="J32" s="210"/>
      <c r="K32" s="201"/>
      <c r="L32" s="216"/>
    </row>
    <row r="33" spans="1:12" ht="22.5" customHeight="1">
      <c r="A33" s="395" t="s">
        <v>160</v>
      </c>
      <c r="B33" s="396"/>
      <c r="C33" s="396"/>
      <c r="D33" s="396"/>
      <c r="E33" s="397"/>
      <c r="F33" s="209">
        <f>SUM(F9:F30)</f>
        <v>3359629</v>
      </c>
      <c r="G33" s="209">
        <f>SUM(G9:G32)</f>
        <v>3359629</v>
      </c>
      <c r="H33" s="209">
        <f>SUM(H9:H32)</f>
        <v>1229056</v>
      </c>
      <c r="I33" s="209">
        <f>SUM(I9:I32)</f>
        <v>896399</v>
      </c>
      <c r="J33" s="209"/>
      <c r="K33" s="201">
        <f>SUM(K9:K30)</f>
        <v>1234174</v>
      </c>
      <c r="L33" s="68" t="s">
        <v>56</v>
      </c>
    </row>
    <row r="35" ht="12.75">
      <c r="A35" s="2" t="s">
        <v>100</v>
      </c>
    </row>
    <row r="36" ht="12.75">
      <c r="A36" s="2" t="s">
        <v>96</v>
      </c>
    </row>
    <row r="37" ht="12.75">
      <c r="A37" s="2" t="s">
        <v>97</v>
      </c>
    </row>
    <row r="38" ht="12.75">
      <c r="A38" s="2" t="s">
        <v>98</v>
      </c>
    </row>
    <row r="40" ht="14.25">
      <c r="A40" s="71" t="s">
        <v>170</v>
      </c>
    </row>
  </sheetData>
  <mergeCells count="16">
    <mergeCell ref="F3:F7"/>
    <mergeCell ref="H4:K4"/>
    <mergeCell ref="H5:H7"/>
    <mergeCell ref="I5:I7"/>
    <mergeCell ref="J5:J7"/>
    <mergeCell ref="K5:K7"/>
    <mergeCell ref="A33:E3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0.97" bottom="0.7874015748031497" header="0.5118110236220472" footer="0.5118110236220472"/>
  <pageSetup fitToHeight="1" fitToWidth="1" horizontalDpi="600" verticalDpi="600" orientation="landscape" paperSize="9" scale="49" r:id="rId1"/>
  <headerFooter alignWithMargins="0">
    <oddHeader>&amp;R&amp;9Załącznik nr &amp;A
do uchwały Rady Gminy nrIII//18/06 
z dnia 28 grudnia 2006 r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tabSelected="1" workbookViewId="0" topLeftCell="A28">
      <selection activeCell="E17" sqref="E17"/>
    </sheetView>
  </sheetViews>
  <sheetFormatPr defaultColWidth="9.00390625" defaultRowHeight="12.75"/>
  <cols>
    <col min="1" max="1" width="3.625" style="13" bestFit="1" customWidth="1"/>
    <col min="2" max="2" width="19.875" style="13" customWidth="1"/>
    <col min="3" max="3" width="12.25390625" style="13" customWidth="1"/>
    <col min="4" max="4" width="8.25390625" style="13" customWidth="1"/>
    <col min="5" max="5" width="11.625" style="13" customWidth="1"/>
    <col min="6" max="6" width="9.25390625" style="13" customWidth="1"/>
    <col min="7" max="7" width="8.00390625" style="13" customWidth="1"/>
    <col min="8" max="8" width="8.375" style="13" customWidth="1"/>
    <col min="9" max="9" width="8.75390625" style="13" customWidth="1"/>
    <col min="10" max="11" width="7.75390625" style="13" customWidth="1"/>
    <col min="12" max="12" width="9.75390625" style="13" customWidth="1"/>
    <col min="13" max="13" width="11.75390625" style="13" customWidth="1"/>
    <col min="14" max="14" width="13.75390625" style="13" customWidth="1"/>
    <col min="15" max="15" width="8.25390625" style="13" customWidth="1"/>
    <col min="16" max="16" width="7.875" style="13" customWidth="1"/>
    <col min="17" max="17" width="8.75390625" style="13" customWidth="1"/>
    <col min="18" max="16384" width="10.25390625" style="13" customWidth="1"/>
  </cols>
  <sheetData>
    <row r="1" spans="1:17" ht="12.75">
      <c r="A1" s="368" t="s">
        <v>154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</row>
    <row r="3" spans="1:17" ht="11.25" customHeight="1">
      <c r="A3" s="447" t="s">
        <v>74</v>
      </c>
      <c r="B3" s="447" t="s">
        <v>109</v>
      </c>
      <c r="C3" s="448" t="s">
        <v>110</v>
      </c>
      <c r="D3" s="448" t="s">
        <v>175</v>
      </c>
      <c r="E3" s="448" t="s">
        <v>159</v>
      </c>
      <c r="F3" s="449" t="s">
        <v>6</v>
      </c>
      <c r="G3" s="450"/>
      <c r="H3" s="449" t="s">
        <v>107</v>
      </c>
      <c r="I3" s="451"/>
      <c r="J3" s="451"/>
      <c r="K3" s="451"/>
      <c r="L3" s="451"/>
      <c r="M3" s="451"/>
      <c r="N3" s="451"/>
      <c r="O3" s="451"/>
      <c r="P3" s="451"/>
      <c r="Q3" s="450"/>
    </row>
    <row r="4" spans="1:17" ht="11.25" customHeight="1">
      <c r="A4" s="452"/>
      <c r="B4" s="452"/>
      <c r="C4" s="453"/>
      <c r="D4" s="453"/>
      <c r="E4" s="453"/>
      <c r="F4" s="448" t="s">
        <v>156</v>
      </c>
      <c r="G4" s="448" t="s">
        <v>157</v>
      </c>
      <c r="H4" s="449" t="s">
        <v>101</v>
      </c>
      <c r="I4" s="451"/>
      <c r="J4" s="451"/>
      <c r="K4" s="451"/>
      <c r="L4" s="451"/>
      <c r="M4" s="451"/>
      <c r="N4" s="451"/>
      <c r="O4" s="451"/>
      <c r="P4" s="451"/>
      <c r="Q4" s="450"/>
    </row>
    <row r="5" spans="1:17" ht="11.25" customHeight="1">
      <c r="A5" s="452"/>
      <c r="B5" s="452"/>
      <c r="C5" s="453"/>
      <c r="D5" s="453"/>
      <c r="E5" s="453"/>
      <c r="F5" s="453"/>
      <c r="G5" s="453"/>
      <c r="H5" s="448" t="s">
        <v>112</v>
      </c>
      <c r="I5" s="449" t="s">
        <v>113</v>
      </c>
      <c r="J5" s="451"/>
      <c r="K5" s="451"/>
      <c r="L5" s="451"/>
      <c r="M5" s="451"/>
      <c r="N5" s="451"/>
      <c r="O5" s="451"/>
      <c r="P5" s="451"/>
      <c r="Q5" s="450"/>
    </row>
    <row r="6" spans="1:17" ht="14.25" customHeight="1">
      <c r="A6" s="452"/>
      <c r="B6" s="452"/>
      <c r="C6" s="453"/>
      <c r="D6" s="453"/>
      <c r="E6" s="453"/>
      <c r="F6" s="453"/>
      <c r="G6" s="453"/>
      <c r="H6" s="453"/>
      <c r="I6" s="449" t="s">
        <v>114</v>
      </c>
      <c r="J6" s="451"/>
      <c r="K6" s="451"/>
      <c r="L6" s="450"/>
      <c r="M6" s="449" t="s">
        <v>111</v>
      </c>
      <c r="N6" s="451"/>
      <c r="O6" s="451"/>
      <c r="P6" s="451"/>
      <c r="Q6" s="450"/>
    </row>
    <row r="7" spans="1:17" ht="12.75" customHeight="1">
      <c r="A7" s="452"/>
      <c r="B7" s="452"/>
      <c r="C7" s="453"/>
      <c r="D7" s="453"/>
      <c r="E7" s="453"/>
      <c r="F7" s="453"/>
      <c r="G7" s="453"/>
      <c r="H7" s="453"/>
      <c r="I7" s="448" t="s">
        <v>115</v>
      </c>
      <c r="J7" s="449" t="s">
        <v>116</v>
      </c>
      <c r="K7" s="451"/>
      <c r="L7" s="450"/>
      <c r="M7" s="448" t="s">
        <v>117</v>
      </c>
      <c r="N7" s="454" t="s">
        <v>116</v>
      </c>
      <c r="O7" s="455"/>
      <c r="P7" s="455"/>
      <c r="Q7" s="456"/>
    </row>
    <row r="8" spans="1:17" ht="48" customHeight="1">
      <c r="A8" s="457"/>
      <c r="B8" s="457"/>
      <c r="C8" s="458"/>
      <c r="D8" s="458"/>
      <c r="E8" s="458"/>
      <c r="F8" s="458"/>
      <c r="G8" s="458"/>
      <c r="H8" s="458"/>
      <c r="I8" s="458"/>
      <c r="J8" s="55" t="s">
        <v>158</v>
      </c>
      <c r="K8" s="55" t="s">
        <v>118</v>
      </c>
      <c r="L8" s="55" t="s">
        <v>119</v>
      </c>
      <c r="M8" s="458"/>
      <c r="N8" s="55" t="s">
        <v>120</v>
      </c>
      <c r="O8" s="55" t="s">
        <v>158</v>
      </c>
      <c r="P8" s="55" t="s">
        <v>118</v>
      </c>
      <c r="Q8" s="55" t="s">
        <v>121</v>
      </c>
    </row>
    <row r="9" spans="1:17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</row>
    <row r="10" spans="1:17" s="69" customFormat="1" ht="11.25">
      <c r="A10" s="281">
        <v>1</v>
      </c>
      <c r="B10" s="56" t="s">
        <v>122</v>
      </c>
      <c r="C10" s="374" t="s">
        <v>56</v>
      </c>
      <c r="D10" s="375"/>
      <c r="E10" s="283">
        <v>2130573</v>
      </c>
      <c r="F10" s="283">
        <v>896399</v>
      </c>
      <c r="G10" s="283">
        <v>1234174</v>
      </c>
      <c r="H10" s="283">
        <v>2130573</v>
      </c>
      <c r="I10" s="283">
        <v>896399</v>
      </c>
      <c r="J10" s="283">
        <v>0</v>
      </c>
      <c r="K10" s="283">
        <v>0</v>
      </c>
      <c r="L10" s="283">
        <v>906863</v>
      </c>
      <c r="M10" s="283">
        <v>1234174</v>
      </c>
      <c r="N10" s="283">
        <v>787186</v>
      </c>
      <c r="O10" s="283">
        <v>446988</v>
      </c>
      <c r="P10" s="283">
        <v>0</v>
      </c>
      <c r="Q10" s="283">
        <v>0</v>
      </c>
    </row>
    <row r="11" spans="1:17" ht="11.25">
      <c r="A11" s="459" t="s">
        <v>123</v>
      </c>
      <c r="B11" s="284" t="s">
        <v>124</v>
      </c>
      <c r="C11" s="369" t="s">
        <v>592</v>
      </c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1"/>
    </row>
    <row r="12" spans="1:17" ht="11.25">
      <c r="A12" s="462"/>
      <c r="B12" s="284" t="s">
        <v>125</v>
      </c>
      <c r="C12" s="371" t="s">
        <v>593</v>
      </c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4"/>
    </row>
    <row r="13" spans="1:17" ht="11.25">
      <c r="A13" s="462"/>
      <c r="B13" s="284" t="s">
        <v>126</v>
      </c>
      <c r="C13" s="371" t="s">
        <v>594</v>
      </c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4"/>
    </row>
    <row r="14" spans="1:17" ht="11.25">
      <c r="A14" s="462"/>
      <c r="B14" s="284" t="s">
        <v>127</v>
      </c>
      <c r="C14" s="372" t="s">
        <v>595</v>
      </c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6"/>
    </row>
    <row r="15" spans="1:17" ht="11.25">
      <c r="A15" s="462"/>
      <c r="B15" s="285" t="s">
        <v>128</v>
      </c>
      <c r="C15" s="286" t="s">
        <v>596</v>
      </c>
      <c r="D15" s="286" t="s">
        <v>259</v>
      </c>
      <c r="E15" s="287">
        <v>1448915</v>
      </c>
      <c r="F15" s="287">
        <v>661729</v>
      </c>
      <c r="G15" s="287">
        <v>787186</v>
      </c>
      <c r="H15" s="287">
        <v>1448915</v>
      </c>
      <c r="I15" s="287">
        <v>661729</v>
      </c>
      <c r="J15" s="287"/>
      <c r="K15" s="287"/>
      <c r="L15" s="287">
        <v>661729</v>
      </c>
      <c r="M15" s="287">
        <v>787186</v>
      </c>
      <c r="N15" s="287">
        <v>787186</v>
      </c>
      <c r="O15" s="287"/>
      <c r="P15" s="287"/>
      <c r="Q15" s="287"/>
    </row>
    <row r="16" spans="1:17" ht="11.25">
      <c r="A16" s="462"/>
      <c r="B16" s="285" t="s">
        <v>173</v>
      </c>
      <c r="C16" s="370"/>
      <c r="D16" s="370"/>
      <c r="E16" s="288">
        <v>1448915</v>
      </c>
      <c r="F16" s="288">
        <v>661729</v>
      </c>
      <c r="G16" s="288">
        <v>787186</v>
      </c>
      <c r="H16" s="370"/>
      <c r="I16" s="370"/>
      <c r="J16" s="370"/>
      <c r="K16" s="370"/>
      <c r="L16" s="370"/>
      <c r="M16" s="370"/>
      <c r="N16" s="370"/>
      <c r="O16" s="370"/>
      <c r="P16" s="370"/>
      <c r="Q16" s="370"/>
    </row>
    <row r="17" spans="1:17" ht="11.25">
      <c r="A17" s="462"/>
      <c r="B17" s="285" t="s">
        <v>69</v>
      </c>
      <c r="C17" s="467"/>
      <c r="D17" s="467"/>
      <c r="E17" s="288">
        <v>0</v>
      </c>
      <c r="F17" s="288"/>
      <c r="G17" s="288"/>
      <c r="H17" s="467"/>
      <c r="I17" s="467"/>
      <c r="J17" s="467"/>
      <c r="K17" s="467"/>
      <c r="L17" s="467"/>
      <c r="M17" s="467"/>
      <c r="N17" s="467"/>
      <c r="O17" s="467"/>
      <c r="P17" s="467"/>
      <c r="Q17" s="467"/>
    </row>
    <row r="18" spans="1:17" ht="11.25">
      <c r="A18" s="462"/>
      <c r="B18" s="285" t="s">
        <v>72</v>
      </c>
      <c r="C18" s="467"/>
      <c r="D18" s="467"/>
      <c r="E18" s="288">
        <v>0</v>
      </c>
      <c r="F18" s="288"/>
      <c r="G18" s="288"/>
      <c r="H18" s="467"/>
      <c r="I18" s="467"/>
      <c r="J18" s="467"/>
      <c r="K18" s="467"/>
      <c r="L18" s="467"/>
      <c r="M18" s="467"/>
      <c r="N18" s="467"/>
      <c r="O18" s="467"/>
      <c r="P18" s="467"/>
      <c r="Q18" s="467"/>
    </row>
    <row r="19" spans="1:17" ht="11.25">
      <c r="A19" s="468"/>
      <c r="B19" s="285" t="s">
        <v>176</v>
      </c>
      <c r="C19" s="469"/>
      <c r="D19" s="469"/>
      <c r="E19" s="289">
        <v>0</v>
      </c>
      <c r="F19" s="289"/>
      <c r="G19" s="289"/>
      <c r="H19" s="469"/>
      <c r="I19" s="469"/>
      <c r="J19" s="469"/>
      <c r="K19" s="469"/>
      <c r="L19" s="469"/>
      <c r="M19" s="469"/>
      <c r="N19" s="469"/>
      <c r="O19" s="469"/>
      <c r="P19" s="469"/>
      <c r="Q19" s="469"/>
    </row>
    <row r="20" spans="1:17" ht="11.25">
      <c r="A20" s="459" t="s">
        <v>129</v>
      </c>
      <c r="B20" s="284" t="s">
        <v>124</v>
      </c>
      <c r="C20" s="369" t="s">
        <v>597</v>
      </c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1"/>
    </row>
    <row r="21" spans="1:17" ht="11.25">
      <c r="A21" s="462"/>
      <c r="B21" s="284" t="s">
        <v>125</v>
      </c>
      <c r="C21" s="371" t="s">
        <v>598</v>
      </c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4"/>
    </row>
    <row r="22" spans="1:17" ht="11.25">
      <c r="A22" s="462"/>
      <c r="B22" s="284" t="s">
        <v>126</v>
      </c>
      <c r="C22" s="371" t="s">
        <v>599</v>
      </c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4"/>
    </row>
    <row r="23" spans="1:17" ht="11.25">
      <c r="A23" s="462"/>
      <c r="B23" s="284" t="s">
        <v>127</v>
      </c>
      <c r="C23" s="372" t="s">
        <v>600</v>
      </c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6"/>
    </row>
    <row r="24" spans="1:17" ht="11.25">
      <c r="A24" s="462"/>
      <c r="B24" s="285" t="s">
        <v>128</v>
      </c>
      <c r="C24" s="286" t="s">
        <v>601</v>
      </c>
      <c r="D24" s="286" t="s">
        <v>275</v>
      </c>
      <c r="E24" s="287">
        <v>242401</v>
      </c>
      <c r="F24" s="287">
        <v>83450</v>
      </c>
      <c r="G24" s="287">
        <v>158951</v>
      </c>
      <c r="H24" s="287">
        <v>242401</v>
      </c>
      <c r="I24" s="287">
        <v>83450</v>
      </c>
      <c r="J24" s="287"/>
      <c r="K24" s="287"/>
      <c r="L24" s="287">
        <v>83450</v>
      </c>
      <c r="M24" s="287">
        <v>158951</v>
      </c>
      <c r="N24" s="287"/>
      <c r="O24" s="287">
        <v>158951</v>
      </c>
      <c r="P24" s="287"/>
      <c r="Q24" s="287"/>
    </row>
    <row r="25" spans="1:17" ht="11.25">
      <c r="A25" s="462"/>
      <c r="B25" s="285" t="s">
        <v>173</v>
      </c>
      <c r="C25" s="370"/>
      <c r="D25" s="370"/>
      <c r="E25" s="287">
        <v>242401</v>
      </c>
      <c r="F25" s="288">
        <v>83450</v>
      </c>
      <c r="G25" s="288">
        <v>158951</v>
      </c>
      <c r="H25" s="370"/>
      <c r="I25" s="370"/>
      <c r="J25" s="370"/>
      <c r="K25" s="370"/>
      <c r="L25" s="370"/>
      <c r="M25" s="370"/>
      <c r="N25" s="370"/>
      <c r="O25" s="370"/>
      <c r="P25" s="370"/>
      <c r="Q25" s="370"/>
    </row>
    <row r="26" spans="1:17" ht="11.25">
      <c r="A26" s="462"/>
      <c r="B26" s="285" t="s">
        <v>69</v>
      </c>
      <c r="C26" s="467"/>
      <c r="D26" s="467"/>
      <c r="E26" s="287">
        <v>0</v>
      </c>
      <c r="F26" s="285"/>
      <c r="G26" s="285"/>
      <c r="H26" s="467"/>
      <c r="I26" s="467"/>
      <c r="J26" s="467"/>
      <c r="K26" s="467"/>
      <c r="L26" s="467"/>
      <c r="M26" s="467"/>
      <c r="N26" s="467"/>
      <c r="O26" s="467"/>
      <c r="P26" s="467"/>
      <c r="Q26" s="467"/>
    </row>
    <row r="27" spans="1:17" ht="11.25">
      <c r="A27" s="462"/>
      <c r="B27" s="285" t="s">
        <v>72</v>
      </c>
      <c r="C27" s="467"/>
      <c r="D27" s="467"/>
      <c r="E27" s="287">
        <v>0</v>
      </c>
      <c r="F27" s="285"/>
      <c r="G27" s="285"/>
      <c r="H27" s="467"/>
      <c r="I27" s="467"/>
      <c r="J27" s="467"/>
      <c r="K27" s="467"/>
      <c r="L27" s="467"/>
      <c r="M27" s="467"/>
      <c r="N27" s="467"/>
      <c r="O27" s="467"/>
      <c r="P27" s="467"/>
      <c r="Q27" s="467"/>
    </row>
    <row r="28" spans="1:17" ht="11.25">
      <c r="A28" s="468"/>
      <c r="B28" s="285" t="s">
        <v>176</v>
      </c>
      <c r="C28" s="469"/>
      <c r="D28" s="469"/>
      <c r="E28" s="287">
        <v>0</v>
      </c>
      <c r="F28" s="285"/>
      <c r="G28" s="285"/>
      <c r="H28" s="469"/>
      <c r="I28" s="469"/>
      <c r="J28" s="469"/>
      <c r="K28" s="469"/>
      <c r="L28" s="469"/>
      <c r="M28" s="469"/>
      <c r="N28" s="469"/>
      <c r="O28" s="469"/>
      <c r="P28" s="469"/>
      <c r="Q28" s="469"/>
    </row>
    <row r="29" spans="1:17" ht="11.25">
      <c r="A29" s="459" t="s">
        <v>130</v>
      </c>
      <c r="B29" s="284" t="s">
        <v>124</v>
      </c>
      <c r="C29" s="369" t="s">
        <v>597</v>
      </c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1"/>
    </row>
    <row r="30" spans="1:17" s="69" customFormat="1" ht="11.25">
      <c r="A30" s="462"/>
      <c r="B30" s="284" t="s">
        <v>125</v>
      </c>
      <c r="C30" s="371" t="s">
        <v>598</v>
      </c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4"/>
    </row>
    <row r="31" spans="1:17" ht="11.25">
      <c r="A31" s="462"/>
      <c r="B31" s="284" t="s">
        <v>126</v>
      </c>
      <c r="C31" s="371" t="s">
        <v>599</v>
      </c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4"/>
    </row>
    <row r="32" spans="1:17" ht="11.25">
      <c r="A32" s="462"/>
      <c r="B32" s="284" t="s">
        <v>127</v>
      </c>
      <c r="C32" s="372" t="s">
        <v>602</v>
      </c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6"/>
    </row>
    <row r="33" spans="1:17" ht="11.25">
      <c r="A33" s="462"/>
      <c r="B33" s="285" t="s">
        <v>128</v>
      </c>
      <c r="C33" s="286" t="s">
        <v>601</v>
      </c>
      <c r="D33" s="286" t="s">
        <v>275</v>
      </c>
      <c r="E33" s="287">
        <v>212007</v>
      </c>
      <c r="F33" s="287">
        <v>72986</v>
      </c>
      <c r="G33" s="287">
        <v>139021</v>
      </c>
      <c r="H33" s="287">
        <v>212007</v>
      </c>
      <c r="I33" s="287">
        <v>72986</v>
      </c>
      <c r="J33" s="287"/>
      <c r="K33" s="287"/>
      <c r="L33" s="287">
        <v>83450</v>
      </c>
      <c r="M33" s="287">
        <v>139021</v>
      </c>
      <c r="N33" s="287"/>
      <c r="O33" s="287">
        <v>139021</v>
      </c>
      <c r="P33" s="287"/>
      <c r="Q33" s="287"/>
    </row>
    <row r="34" spans="1:17" ht="11.25">
      <c r="A34" s="462"/>
      <c r="B34" s="285" t="s">
        <v>173</v>
      </c>
      <c r="C34" s="370"/>
      <c r="D34" s="370"/>
      <c r="E34" s="287">
        <v>212007</v>
      </c>
      <c r="F34" s="288">
        <v>72986</v>
      </c>
      <c r="G34" s="288">
        <v>139021</v>
      </c>
      <c r="H34" s="370"/>
      <c r="I34" s="370"/>
      <c r="J34" s="370"/>
      <c r="K34" s="370"/>
      <c r="L34" s="370"/>
      <c r="M34" s="370"/>
      <c r="N34" s="370"/>
      <c r="O34" s="370"/>
      <c r="P34" s="370"/>
      <c r="Q34" s="370"/>
    </row>
    <row r="35" spans="1:17" ht="11.25">
      <c r="A35" s="462"/>
      <c r="B35" s="285" t="s">
        <v>69</v>
      </c>
      <c r="C35" s="467"/>
      <c r="D35" s="467"/>
      <c r="E35" s="287">
        <v>0</v>
      </c>
      <c r="F35" s="285"/>
      <c r="G35" s="285"/>
      <c r="H35" s="467"/>
      <c r="I35" s="467"/>
      <c r="J35" s="467"/>
      <c r="K35" s="467"/>
      <c r="L35" s="467"/>
      <c r="M35" s="467"/>
      <c r="N35" s="467"/>
      <c r="O35" s="467"/>
      <c r="P35" s="467"/>
      <c r="Q35" s="467"/>
    </row>
    <row r="36" spans="1:17" ht="11.25">
      <c r="A36" s="462"/>
      <c r="B36" s="285" t="s">
        <v>72</v>
      </c>
      <c r="C36" s="467"/>
      <c r="D36" s="467"/>
      <c r="E36" s="287">
        <v>0</v>
      </c>
      <c r="F36" s="285"/>
      <c r="G36" s="285"/>
      <c r="H36" s="467"/>
      <c r="I36" s="467"/>
      <c r="J36" s="467"/>
      <c r="K36" s="467"/>
      <c r="L36" s="467"/>
      <c r="M36" s="467"/>
      <c r="N36" s="467"/>
      <c r="O36" s="467"/>
      <c r="P36" s="467"/>
      <c r="Q36" s="467"/>
    </row>
    <row r="37" spans="1:17" ht="11.25">
      <c r="A37" s="468"/>
      <c r="B37" s="285" t="s">
        <v>176</v>
      </c>
      <c r="C37" s="469"/>
      <c r="D37" s="469"/>
      <c r="E37" s="287">
        <v>0</v>
      </c>
      <c r="F37" s="285"/>
      <c r="G37" s="285"/>
      <c r="H37" s="469"/>
      <c r="I37" s="469"/>
      <c r="J37" s="469"/>
      <c r="K37" s="469"/>
      <c r="L37" s="469"/>
      <c r="M37" s="469"/>
      <c r="N37" s="469"/>
      <c r="O37" s="469"/>
      <c r="P37" s="469"/>
      <c r="Q37" s="469"/>
    </row>
    <row r="38" spans="1:17" ht="11.25">
      <c r="A38" s="459" t="s">
        <v>603</v>
      </c>
      <c r="B38" s="284" t="s">
        <v>124</v>
      </c>
      <c r="C38" s="369" t="s">
        <v>597</v>
      </c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1"/>
    </row>
    <row r="39" spans="1:17" ht="11.25">
      <c r="A39" s="462"/>
      <c r="B39" s="284" t="s">
        <v>125</v>
      </c>
      <c r="C39" s="371" t="s">
        <v>598</v>
      </c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4"/>
    </row>
    <row r="40" spans="1:17" ht="11.25">
      <c r="A40" s="462"/>
      <c r="B40" s="284" t="s">
        <v>126</v>
      </c>
      <c r="C40" s="371" t="s">
        <v>599</v>
      </c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4"/>
    </row>
    <row r="41" spans="1:17" s="69" customFormat="1" ht="15" customHeight="1">
      <c r="A41" s="462"/>
      <c r="B41" s="284" t="s">
        <v>127</v>
      </c>
      <c r="C41" s="372" t="s">
        <v>604</v>
      </c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6"/>
    </row>
    <row r="42" spans="1:17" ht="11.25">
      <c r="A42" s="462"/>
      <c r="B42" s="285" t="s">
        <v>128</v>
      </c>
      <c r="C42" s="286" t="s">
        <v>601</v>
      </c>
      <c r="D42" s="286" t="s">
        <v>275</v>
      </c>
      <c r="E42" s="287">
        <v>227250</v>
      </c>
      <c r="F42" s="287">
        <v>78234</v>
      </c>
      <c r="G42" s="287">
        <v>149016</v>
      </c>
      <c r="H42" s="287">
        <v>227250</v>
      </c>
      <c r="I42" s="287">
        <v>78234</v>
      </c>
      <c r="J42" s="287"/>
      <c r="K42" s="287"/>
      <c r="L42" s="287">
        <v>78234</v>
      </c>
      <c r="M42" s="287">
        <v>149016</v>
      </c>
      <c r="N42" s="287"/>
      <c r="O42" s="287">
        <v>149016</v>
      </c>
      <c r="P42" s="287"/>
      <c r="Q42" s="287"/>
    </row>
    <row r="43" spans="1:17" ht="11.25">
      <c r="A43" s="462"/>
      <c r="B43" s="285" t="s">
        <v>173</v>
      </c>
      <c r="C43" s="370"/>
      <c r="D43" s="370"/>
      <c r="E43" s="287">
        <v>227250</v>
      </c>
      <c r="F43" s="288">
        <v>78234</v>
      </c>
      <c r="G43" s="288">
        <v>149016</v>
      </c>
      <c r="H43" s="370"/>
      <c r="I43" s="370"/>
      <c r="J43" s="370"/>
      <c r="K43" s="370"/>
      <c r="L43" s="370"/>
      <c r="M43" s="370"/>
      <c r="N43" s="370"/>
      <c r="O43" s="370"/>
      <c r="P43" s="370"/>
      <c r="Q43" s="370"/>
    </row>
    <row r="44" spans="1:17" ht="11.25">
      <c r="A44" s="462"/>
      <c r="B44" s="285" t="s">
        <v>69</v>
      </c>
      <c r="C44" s="467"/>
      <c r="D44" s="467"/>
      <c r="E44" s="287">
        <v>0</v>
      </c>
      <c r="F44" s="285"/>
      <c r="G44" s="285"/>
      <c r="H44" s="467"/>
      <c r="I44" s="467"/>
      <c r="J44" s="467"/>
      <c r="K44" s="467"/>
      <c r="L44" s="467"/>
      <c r="M44" s="467"/>
      <c r="N44" s="467"/>
      <c r="O44" s="467"/>
      <c r="P44" s="467"/>
      <c r="Q44" s="467"/>
    </row>
    <row r="45" spans="1:17" ht="11.25">
      <c r="A45" s="462"/>
      <c r="B45" s="285" t="s">
        <v>72</v>
      </c>
      <c r="C45" s="467"/>
      <c r="D45" s="467"/>
      <c r="E45" s="287">
        <v>0</v>
      </c>
      <c r="F45" s="285"/>
      <c r="G45" s="285"/>
      <c r="H45" s="467"/>
      <c r="I45" s="467"/>
      <c r="J45" s="467"/>
      <c r="K45" s="467"/>
      <c r="L45" s="467"/>
      <c r="M45" s="467"/>
      <c r="N45" s="467"/>
      <c r="O45" s="467"/>
      <c r="P45" s="467"/>
      <c r="Q45" s="467"/>
    </row>
    <row r="46" spans="1:17" ht="11.25">
      <c r="A46" s="468"/>
      <c r="B46" s="285" t="s">
        <v>176</v>
      </c>
      <c r="C46" s="469"/>
      <c r="D46" s="469"/>
      <c r="E46" s="287">
        <v>0</v>
      </c>
      <c r="F46" s="285"/>
      <c r="G46" s="285"/>
      <c r="H46" s="469"/>
      <c r="I46" s="469"/>
      <c r="J46" s="469"/>
      <c r="K46" s="469"/>
      <c r="L46" s="469"/>
      <c r="M46" s="469"/>
      <c r="N46" s="469"/>
      <c r="O46" s="469"/>
      <c r="P46" s="469"/>
      <c r="Q46" s="469"/>
    </row>
    <row r="47" spans="1:17" ht="11.25">
      <c r="A47" s="290"/>
      <c r="B47" s="290"/>
      <c r="C47" s="291"/>
      <c r="D47" s="291"/>
      <c r="E47" s="292"/>
      <c r="F47" s="290"/>
      <c r="G47" s="290"/>
      <c r="H47" s="291"/>
      <c r="I47" s="291"/>
      <c r="J47" s="291"/>
      <c r="K47" s="291"/>
      <c r="L47" s="291"/>
      <c r="M47" s="291"/>
      <c r="N47" s="291"/>
      <c r="O47" s="291"/>
      <c r="P47" s="291"/>
      <c r="Q47" s="293"/>
    </row>
    <row r="48" spans="1:17" ht="11.25">
      <c r="A48" s="294"/>
      <c r="B48" s="290"/>
      <c r="C48" s="291"/>
      <c r="D48" s="291"/>
      <c r="E48" s="294"/>
      <c r="F48" s="290"/>
      <c r="G48" s="290"/>
      <c r="H48" s="291"/>
      <c r="I48" s="291"/>
      <c r="J48" s="291"/>
      <c r="K48" s="291"/>
      <c r="L48" s="291"/>
      <c r="M48" s="291"/>
      <c r="N48" s="291"/>
      <c r="O48" s="291"/>
      <c r="P48" s="291"/>
      <c r="Q48" s="293"/>
    </row>
    <row r="49" spans="1:17" ht="11.25">
      <c r="A49" s="294"/>
      <c r="B49" s="290"/>
      <c r="C49" s="291"/>
      <c r="D49" s="291"/>
      <c r="E49" s="292"/>
      <c r="F49" s="290"/>
      <c r="G49" s="290"/>
      <c r="H49" s="291"/>
      <c r="I49" s="291"/>
      <c r="J49" s="291"/>
      <c r="K49" s="291"/>
      <c r="L49" s="291"/>
      <c r="M49" s="291"/>
      <c r="N49" s="291"/>
      <c r="O49" s="291"/>
      <c r="P49" s="291"/>
      <c r="Q49" s="293"/>
    </row>
    <row r="50" spans="1:17" ht="11.25">
      <c r="A50" s="14">
        <v>1</v>
      </c>
      <c r="B50" s="14">
        <v>2</v>
      </c>
      <c r="C50" s="14">
        <v>3</v>
      </c>
      <c r="D50" s="14">
        <v>4</v>
      </c>
      <c r="E50" s="14">
        <v>5</v>
      </c>
      <c r="F50" s="14">
        <v>6</v>
      </c>
      <c r="G50" s="14">
        <v>7</v>
      </c>
      <c r="H50" s="14">
        <v>8</v>
      </c>
      <c r="I50" s="14">
        <v>9</v>
      </c>
      <c r="J50" s="14">
        <v>10</v>
      </c>
      <c r="K50" s="14">
        <v>11</v>
      </c>
      <c r="L50" s="14">
        <v>12</v>
      </c>
      <c r="M50" s="14">
        <v>13</v>
      </c>
      <c r="N50" s="14">
        <v>14</v>
      </c>
      <c r="O50" s="14">
        <v>15</v>
      </c>
      <c r="P50" s="14">
        <v>16</v>
      </c>
      <c r="Q50" s="14">
        <v>17</v>
      </c>
    </row>
    <row r="51" spans="1:17" ht="11.25">
      <c r="A51" s="459" t="s">
        <v>605</v>
      </c>
      <c r="B51" s="284" t="s">
        <v>124</v>
      </c>
      <c r="C51" s="364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6"/>
    </row>
    <row r="52" spans="1:17" ht="11.25">
      <c r="A52" s="462"/>
      <c r="B52" s="284" t="s">
        <v>125</v>
      </c>
      <c r="C52" s="367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1"/>
    </row>
    <row r="53" spans="1:17" ht="11.25">
      <c r="A53" s="462"/>
      <c r="B53" s="284" t="s">
        <v>126</v>
      </c>
      <c r="C53" s="367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1"/>
    </row>
    <row r="54" spans="1:17" ht="11.25">
      <c r="A54" s="462"/>
      <c r="B54" s="284" t="s">
        <v>127</v>
      </c>
      <c r="C54" s="362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73"/>
    </row>
    <row r="55" spans="1:17" ht="11.25">
      <c r="A55" s="462"/>
      <c r="B55" s="285" t="s">
        <v>128</v>
      </c>
      <c r="C55" s="295"/>
      <c r="D55" s="295"/>
      <c r="E55" s="287">
        <v>0</v>
      </c>
      <c r="F55" s="287">
        <v>0</v>
      </c>
      <c r="G55" s="287">
        <v>0</v>
      </c>
      <c r="H55" s="287">
        <v>0</v>
      </c>
      <c r="I55" s="287">
        <v>0</v>
      </c>
      <c r="J55" s="287"/>
      <c r="K55" s="287"/>
      <c r="L55" s="287"/>
      <c r="M55" s="287">
        <v>0</v>
      </c>
      <c r="N55" s="287"/>
      <c r="O55" s="287"/>
      <c r="P55" s="287"/>
      <c r="Q55" s="287"/>
    </row>
    <row r="56" spans="1:17" ht="11.25">
      <c r="A56" s="462"/>
      <c r="B56" s="285" t="s">
        <v>173</v>
      </c>
      <c r="C56" s="370"/>
      <c r="D56" s="370"/>
      <c r="E56" s="287">
        <v>0</v>
      </c>
      <c r="F56" s="288">
        <v>0</v>
      </c>
      <c r="G56" s="288">
        <v>0</v>
      </c>
      <c r="H56" s="370"/>
      <c r="I56" s="370"/>
      <c r="J56" s="370"/>
      <c r="K56" s="370"/>
      <c r="L56" s="370"/>
      <c r="M56" s="370"/>
      <c r="N56" s="370"/>
      <c r="O56" s="370"/>
      <c r="P56" s="370"/>
      <c r="Q56" s="370"/>
    </row>
    <row r="57" spans="1:17" ht="11.25">
      <c r="A57" s="462"/>
      <c r="B57" s="285" t="s">
        <v>69</v>
      </c>
      <c r="C57" s="467"/>
      <c r="D57" s="467"/>
      <c r="E57" s="287">
        <v>0</v>
      </c>
      <c r="F57" s="285"/>
      <c r="G57" s="285"/>
      <c r="H57" s="467"/>
      <c r="I57" s="467"/>
      <c r="J57" s="467"/>
      <c r="K57" s="467"/>
      <c r="L57" s="467"/>
      <c r="M57" s="467"/>
      <c r="N57" s="467"/>
      <c r="O57" s="467"/>
      <c r="P57" s="467"/>
      <c r="Q57" s="467"/>
    </row>
    <row r="58" spans="1:17" ht="11.25">
      <c r="A58" s="462"/>
      <c r="B58" s="285" t="s">
        <v>72</v>
      </c>
      <c r="C58" s="467"/>
      <c r="D58" s="467"/>
      <c r="E58" s="287">
        <v>0</v>
      </c>
      <c r="F58" s="285"/>
      <c r="G58" s="285"/>
      <c r="H58" s="467"/>
      <c r="I58" s="467"/>
      <c r="J58" s="467"/>
      <c r="K58" s="467"/>
      <c r="L58" s="467"/>
      <c r="M58" s="467"/>
      <c r="N58" s="467"/>
      <c r="O58" s="467"/>
      <c r="P58" s="467"/>
      <c r="Q58" s="467"/>
    </row>
    <row r="59" spans="1:17" ht="11.25">
      <c r="A59" s="468"/>
      <c r="B59" s="285" t="s">
        <v>176</v>
      </c>
      <c r="C59" s="469"/>
      <c r="D59" s="469"/>
      <c r="E59" s="287">
        <v>0</v>
      </c>
      <c r="F59" s="285"/>
      <c r="G59" s="285"/>
      <c r="H59" s="469"/>
      <c r="I59" s="469"/>
      <c r="J59" s="469"/>
      <c r="K59" s="469"/>
      <c r="L59" s="469"/>
      <c r="M59" s="469"/>
      <c r="N59" s="469"/>
      <c r="O59" s="469"/>
      <c r="P59" s="469"/>
      <c r="Q59" s="469"/>
    </row>
    <row r="60" spans="1:17" ht="11.25">
      <c r="A60" s="459" t="s">
        <v>606</v>
      </c>
      <c r="B60" s="284" t="s">
        <v>124</v>
      </c>
      <c r="C60" s="364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6"/>
    </row>
    <row r="61" spans="1:17" ht="11.25">
      <c r="A61" s="462"/>
      <c r="B61" s="284" t="s">
        <v>125</v>
      </c>
      <c r="C61" s="367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1"/>
    </row>
    <row r="62" spans="1:17" ht="11.25">
      <c r="A62" s="462"/>
      <c r="B62" s="284" t="s">
        <v>126</v>
      </c>
      <c r="C62" s="367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1"/>
    </row>
    <row r="63" spans="1:17" ht="11.25">
      <c r="A63" s="462"/>
      <c r="B63" s="284" t="s">
        <v>127</v>
      </c>
      <c r="C63" s="362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73"/>
    </row>
    <row r="64" spans="1:17" ht="11.25">
      <c r="A64" s="462"/>
      <c r="B64" s="285" t="s">
        <v>128</v>
      </c>
      <c r="C64" s="295"/>
      <c r="D64" s="295"/>
      <c r="E64" s="287">
        <v>0</v>
      </c>
      <c r="F64" s="287">
        <v>0</v>
      </c>
      <c r="G64" s="287">
        <v>0</v>
      </c>
      <c r="H64" s="287">
        <v>0</v>
      </c>
      <c r="I64" s="287">
        <v>0</v>
      </c>
      <c r="J64" s="287"/>
      <c r="K64" s="287"/>
      <c r="L64" s="287"/>
      <c r="M64" s="287">
        <v>0</v>
      </c>
      <c r="N64" s="287"/>
      <c r="O64" s="287"/>
      <c r="P64" s="287"/>
      <c r="Q64" s="287"/>
    </row>
    <row r="65" spans="1:17" ht="11.25">
      <c r="A65" s="462"/>
      <c r="B65" s="285" t="s">
        <v>173</v>
      </c>
      <c r="C65" s="370"/>
      <c r="D65" s="370"/>
      <c r="E65" s="287">
        <v>0</v>
      </c>
      <c r="F65" s="288">
        <v>0</v>
      </c>
      <c r="G65" s="288">
        <v>0</v>
      </c>
      <c r="H65" s="370"/>
      <c r="I65" s="370"/>
      <c r="J65" s="370"/>
      <c r="K65" s="370"/>
      <c r="L65" s="370"/>
      <c r="M65" s="370"/>
      <c r="N65" s="370"/>
      <c r="O65" s="370"/>
      <c r="P65" s="370"/>
      <c r="Q65" s="370"/>
    </row>
    <row r="66" spans="1:17" ht="11.25">
      <c r="A66" s="462"/>
      <c r="B66" s="285" t="s">
        <v>69</v>
      </c>
      <c r="C66" s="467"/>
      <c r="D66" s="467"/>
      <c r="E66" s="287">
        <v>0</v>
      </c>
      <c r="F66" s="285"/>
      <c r="G66" s="285"/>
      <c r="H66" s="467"/>
      <c r="I66" s="467"/>
      <c r="J66" s="467"/>
      <c r="K66" s="467"/>
      <c r="L66" s="467"/>
      <c r="M66" s="467"/>
      <c r="N66" s="467"/>
      <c r="O66" s="467"/>
      <c r="P66" s="467"/>
      <c r="Q66" s="467"/>
    </row>
    <row r="67" spans="1:17" ht="11.25">
      <c r="A67" s="462"/>
      <c r="B67" s="285" t="s">
        <v>72</v>
      </c>
      <c r="C67" s="467"/>
      <c r="D67" s="467"/>
      <c r="E67" s="287">
        <v>0</v>
      </c>
      <c r="F67" s="285"/>
      <c r="G67" s="285"/>
      <c r="H67" s="467"/>
      <c r="I67" s="467"/>
      <c r="J67" s="467"/>
      <c r="K67" s="467"/>
      <c r="L67" s="467"/>
      <c r="M67" s="467"/>
      <c r="N67" s="467"/>
      <c r="O67" s="467"/>
      <c r="P67" s="467"/>
      <c r="Q67" s="467"/>
    </row>
    <row r="68" spans="1:17" ht="11.25">
      <c r="A68" s="468"/>
      <c r="B68" s="285" t="s">
        <v>176</v>
      </c>
      <c r="C68" s="469"/>
      <c r="D68" s="469"/>
      <c r="E68" s="287">
        <v>0</v>
      </c>
      <c r="F68" s="285"/>
      <c r="G68" s="285"/>
      <c r="H68" s="469"/>
      <c r="I68" s="469"/>
      <c r="J68" s="469"/>
      <c r="K68" s="469"/>
      <c r="L68" s="469"/>
      <c r="M68" s="469"/>
      <c r="N68" s="469"/>
      <c r="O68" s="469"/>
      <c r="P68" s="469"/>
      <c r="Q68" s="469"/>
    </row>
    <row r="69" spans="1:17" ht="11.25">
      <c r="A69" s="281">
        <v>2</v>
      </c>
      <c r="B69" s="56" t="s">
        <v>132</v>
      </c>
      <c r="C69" s="374" t="s">
        <v>56</v>
      </c>
      <c r="D69" s="375"/>
      <c r="E69" s="283">
        <v>0</v>
      </c>
      <c r="F69" s="283">
        <v>0</v>
      </c>
      <c r="G69" s="283">
        <v>0</v>
      </c>
      <c r="H69" s="283">
        <v>0</v>
      </c>
      <c r="I69" s="283">
        <v>0</v>
      </c>
      <c r="J69" s="283">
        <v>0</v>
      </c>
      <c r="K69" s="283">
        <v>0</v>
      </c>
      <c r="L69" s="283">
        <v>0</v>
      </c>
      <c r="M69" s="283">
        <v>0</v>
      </c>
      <c r="N69" s="283">
        <v>0</v>
      </c>
      <c r="O69" s="283">
        <v>0</v>
      </c>
      <c r="P69" s="283">
        <v>0</v>
      </c>
      <c r="Q69" s="283">
        <v>0</v>
      </c>
    </row>
    <row r="70" spans="1:17" ht="11.25">
      <c r="A70" s="459" t="s">
        <v>133</v>
      </c>
      <c r="B70" s="284" t="s">
        <v>124</v>
      </c>
      <c r="C70" s="364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6"/>
    </row>
    <row r="71" spans="1:17" ht="11.25">
      <c r="A71" s="462"/>
      <c r="B71" s="284" t="s">
        <v>125</v>
      </c>
      <c r="C71" s="367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1"/>
    </row>
    <row r="72" spans="1:17" ht="11.25">
      <c r="A72" s="462"/>
      <c r="B72" s="284" t="s">
        <v>126</v>
      </c>
      <c r="C72" s="367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1"/>
    </row>
    <row r="73" spans="1:17" ht="11.25">
      <c r="A73" s="462"/>
      <c r="B73" s="284" t="s">
        <v>127</v>
      </c>
      <c r="C73" s="362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73"/>
    </row>
    <row r="74" spans="1:17" ht="11.25">
      <c r="A74" s="462"/>
      <c r="B74" s="285" t="s">
        <v>128</v>
      </c>
      <c r="C74" s="295"/>
      <c r="D74" s="295"/>
      <c r="E74" s="295">
        <v>0</v>
      </c>
      <c r="F74" s="295">
        <v>0</v>
      </c>
      <c r="G74" s="295">
        <v>0</v>
      </c>
      <c r="H74" s="295">
        <v>0</v>
      </c>
      <c r="I74" s="295">
        <v>0</v>
      </c>
      <c r="J74" s="295"/>
      <c r="K74" s="295"/>
      <c r="L74" s="295"/>
      <c r="M74" s="295">
        <v>0</v>
      </c>
      <c r="N74" s="295"/>
      <c r="O74" s="295"/>
      <c r="P74" s="295"/>
      <c r="Q74" s="295"/>
    </row>
    <row r="75" spans="1:17" ht="11.25">
      <c r="A75" s="462"/>
      <c r="B75" s="285" t="s">
        <v>173</v>
      </c>
      <c r="C75" s="370"/>
      <c r="D75" s="370"/>
      <c r="E75" s="295">
        <v>0</v>
      </c>
      <c r="F75" s="285">
        <v>0</v>
      </c>
      <c r="G75" s="285">
        <v>0</v>
      </c>
      <c r="H75" s="370"/>
      <c r="I75" s="370"/>
      <c r="J75" s="370"/>
      <c r="K75" s="370"/>
      <c r="L75" s="370"/>
      <c r="M75" s="370"/>
      <c r="N75" s="370"/>
      <c r="O75" s="370"/>
      <c r="P75" s="370"/>
      <c r="Q75" s="370"/>
    </row>
    <row r="76" spans="1:17" ht="11.25">
      <c r="A76" s="462"/>
      <c r="B76" s="285" t="s">
        <v>69</v>
      </c>
      <c r="C76" s="467"/>
      <c r="D76" s="467"/>
      <c r="E76" s="295">
        <v>0</v>
      </c>
      <c r="F76" s="285"/>
      <c r="G76" s="285"/>
      <c r="H76" s="467"/>
      <c r="I76" s="467"/>
      <c r="J76" s="467"/>
      <c r="K76" s="467"/>
      <c r="L76" s="467"/>
      <c r="M76" s="467"/>
      <c r="N76" s="467"/>
      <c r="O76" s="467"/>
      <c r="P76" s="467"/>
      <c r="Q76" s="467"/>
    </row>
    <row r="77" spans="1:17" ht="11.25">
      <c r="A77" s="462"/>
      <c r="B77" s="285" t="s">
        <v>72</v>
      </c>
      <c r="C77" s="467"/>
      <c r="D77" s="467"/>
      <c r="E77" s="295">
        <v>0</v>
      </c>
      <c r="F77" s="285"/>
      <c r="G77" s="285"/>
      <c r="H77" s="467"/>
      <c r="I77" s="467"/>
      <c r="J77" s="467"/>
      <c r="K77" s="467"/>
      <c r="L77" s="467"/>
      <c r="M77" s="467"/>
      <c r="N77" s="467"/>
      <c r="O77" s="467"/>
      <c r="P77" s="467"/>
      <c r="Q77" s="467"/>
    </row>
    <row r="78" spans="1:17" ht="11.25">
      <c r="A78" s="468"/>
      <c r="B78" s="285" t="s">
        <v>176</v>
      </c>
      <c r="C78" s="469"/>
      <c r="D78" s="469"/>
      <c r="E78" s="295">
        <v>0</v>
      </c>
      <c r="F78" s="285"/>
      <c r="G78" s="285"/>
      <c r="H78" s="469"/>
      <c r="I78" s="469"/>
      <c r="J78" s="469"/>
      <c r="K78" s="469"/>
      <c r="L78" s="469"/>
      <c r="M78" s="469"/>
      <c r="N78" s="469"/>
      <c r="O78" s="469"/>
      <c r="P78" s="469"/>
      <c r="Q78" s="469"/>
    </row>
    <row r="79" spans="1:17" ht="11.25">
      <c r="A79" s="282" t="s">
        <v>134</v>
      </c>
      <c r="B79" s="285" t="s">
        <v>131</v>
      </c>
      <c r="C79" s="470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2"/>
    </row>
    <row r="80" spans="1:17" ht="11.25">
      <c r="A80" s="374" t="s">
        <v>135</v>
      </c>
      <c r="B80" s="375"/>
      <c r="C80" s="374" t="s">
        <v>56</v>
      </c>
      <c r="D80" s="375"/>
      <c r="E80" s="296">
        <v>2130573</v>
      </c>
      <c r="F80" s="296">
        <v>896399</v>
      </c>
      <c r="G80" s="296">
        <v>1234174</v>
      </c>
      <c r="H80" s="296">
        <v>2130573</v>
      </c>
      <c r="I80" s="296">
        <v>896399</v>
      </c>
      <c r="J80" s="296">
        <v>0</v>
      </c>
      <c r="K80" s="296">
        <v>0</v>
      </c>
      <c r="L80" s="296">
        <v>906863</v>
      </c>
      <c r="M80" s="296">
        <v>1234174</v>
      </c>
      <c r="N80" s="296">
        <v>787186</v>
      </c>
      <c r="O80" s="296">
        <v>446988</v>
      </c>
      <c r="P80" s="296">
        <v>0</v>
      </c>
      <c r="Q80" s="296">
        <v>0</v>
      </c>
    </row>
    <row r="82" spans="1:10" ht="11.25">
      <c r="A82" s="376" t="s">
        <v>136</v>
      </c>
      <c r="B82" s="376"/>
      <c r="C82" s="376"/>
      <c r="D82" s="376"/>
      <c r="E82" s="376"/>
      <c r="F82" s="376"/>
      <c r="G82" s="376"/>
      <c r="H82" s="376"/>
      <c r="I82" s="376"/>
      <c r="J82" s="376"/>
    </row>
    <row r="83" ht="11.25">
      <c r="A83" s="13" t="s">
        <v>155</v>
      </c>
    </row>
    <row r="84" ht="11.25">
      <c r="A84" s="13" t="s">
        <v>174</v>
      </c>
    </row>
  </sheetData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III/18/06
z dnia 28 grudnia 2006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8">
      <selection activeCell="D14" sqref="D14:E14"/>
    </sheetView>
  </sheetViews>
  <sheetFormatPr defaultColWidth="9.00390625" defaultRowHeight="12.75"/>
  <cols>
    <col min="1" max="1" width="4.75390625" style="217" bestFit="1" customWidth="1"/>
    <col min="2" max="2" width="40.125" style="217" bestFit="1" customWidth="1"/>
    <col min="3" max="3" width="14.00390625" style="217" bestFit="1" customWidth="1"/>
    <col min="4" max="4" width="16.25390625" style="218" bestFit="1" customWidth="1"/>
    <col min="5" max="5" width="15.375" style="218" customWidth="1"/>
    <col min="6" max="16384" width="9.125" style="2" customWidth="1"/>
  </cols>
  <sheetData>
    <row r="1" spans="1:5" ht="15" customHeight="1">
      <c r="A1" s="399" t="s">
        <v>177</v>
      </c>
      <c r="B1" s="399"/>
      <c r="C1" s="399"/>
      <c r="D1" s="399"/>
      <c r="E1" s="399"/>
    </row>
    <row r="2" spans="1:5" ht="15" customHeight="1">
      <c r="A2" s="399" t="s">
        <v>191</v>
      </c>
      <c r="B2" s="399"/>
      <c r="C2" s="399"/>
      <c r="D2" s="399"/>
      <c r="E2" s="399"/>
    </row>
    <row r="3" ht="12.75" hidden="1"/>
    <row r="4" ht="13.5" thickBot="1">
      <c r="E4" s="219" t="s">
        <v>48</v>
      </c>
    </row>
    <row r="5" spans="1:5" ht="12.75" customHeight="1" thickBot="1">
      <c r="A5" s="404" t="s">
        <v>178</v>
      </c>
      <c r="B5" s="404" t="s">
        <v>5</v>
      </c>
      <c r="C5" s="404" t="s">
        <v>571</v>
      </c>
      <c r="D5" s="400" t="s">
        <v>8</v>
      </c>
      <c r="E5" s="401"/>
    </row>
    <row r="6" spans="1:5" ht="10.5" customHeight="1">
      <c r="A6" s="405"/>
      <c r="B6" s="405"/>
      <c r="C6" s="405"/>
      <c r="D6" s="221" t="s">
        <v>179</v>
      </c>
      <c r="E6" s="222" t="s">
        <v>180</v>
      </c>
    </row>
    <row r="7" spans="1:5" ht="12.75" customHeight="1" thickBot="1">
      <c r="A7" s="406"/>
      <c r="B7" s="406"/>
      <c r="C7" s="406"/>
      <c r="D7" s="223" t="s">
        <v>181</v>
      </c>
      <c r="E7" s="223" t="s">
        <v>101</v>
      </c>
    </row>
    <row r="8" spans="1:5" ht="9" customHeight="1" thickBot="1">
      <c r="A8" s="224">
        <v>1</v>
      </c>
      <c r="B8" s="224">
        <v>2</v>
      </c>
      <c r="C8" s="224">
        <v>3</v>
      </c>
      <c r="D8" s="225">
        <v>4</v>
      </c>
      <c r="E8" s="225">
        <v>5</v>
      </c>
    </row>
    <row r="9" spans="1:5" ht="12.75" customHeight="1">
      <c r="A9" s="167" t="s">
        <v>13</v>
      </c>
      <c r="B9" s="168" t="s">
        <v>182</v>
      </c>
      <c r="C9" s="167"/>
      <c r="D9" s="204">
        <v>25758696</v>
      </c>
      <c r="E9" s="204">
        <v>21329087</v>
      </c>
    </row>
    <row r="10" spans="1:5" ht="13.5" customHeight="1">
      <c r="A10" s="164" t="s">
        <v>14</v>
      </c>
      <c r="B10" s="165" t="s">
        <v>107</v>
      </c>
      <c r="C10" s="164"/>
      <c r="D10" s="203">
        <v>29105788</v>
      </c>
      <c r="E10" s="203">
        <v>23457153</v>
      </c>
    </row>
    <row r="11" spans="1:5" ht="13.5" customHeight="1">
      <c r="A11" s="164"/>
      <c r="B11" s="165" t="s">
        <v>183</v>
      </c>
      <c r="C11" s="164"/>
      <c r="D11" s="203"/>
      <c r="E11" s="203"/>
    </row>
    <row r="12" spans="1:5" ht="16.5" customHeight="1" thickBot="1">
      <c r="A12" s="226"/>
      <c r="B12" s="227" t="s">
        <v>184</v>
      </c>
      <c r="C12" s="226"/>
      <c r="D12" s="228">
        <f>D9-D10</f>
        <v>-3347092</v>
      </c>
      <c r="E12" s="228">
        <f>E9-E10</f>
        <v>-2128066</v>
      </c>
    </row>
    <row r="13" spans="1:5" ht="15.75" customHeight="1" thickBot="1">
      <c r="A13" s="220" t="s">
        <v>11</v>
      </c>
      <c r="B13" s="229" t="s">
        <v>185</v>
      </c>
      <c r="C13" s="230"/>
      <c r="D13" s="231">
        <v>3347092</v>
      </c>
      <c r="E13" s="231">
        <v>2128066</v>
      </c>
    </row>
    <row r="14" spans="1:5" ht="12.75" customHeight="1" thickBot="1">
      <c r="A14" s="402" t="s">
        <v>29</v>
      </c>
      <c r="B14" s="403"/>
      <c r="C14" s="224"/>
      <c r="D14" s="300">
        <f>SUM(D15:D27)</f>
        <v>8583891</v>
      </c>
      <c r="E14" s="300">
        <f>SUM(E15:E27)</f>
        <v>5532082</v>
      </c>
    </row>
    <row r="15" spans="1:5" ht="13.5" customHeight="1">
      <c r="A15" s="162" t="s">
        <v>13</v>
      </c>
      <c r="B15" s="163" t="s">
        <v>545</v>
      </c>
      <c r="C15" s="162" t="s">
        <v>30</v>
      </c>
      <c r="D15" s="202">
        <v>3976871</v>
      </c>
      <c r="E15" s="202">
        <v>3291509</v>
      </c>
    </row>
    <row r="16" spans="1:5" ht="12.75" customHeight="1">
      <c r="A16" s="162" t="s">
        <v>14</v>
      </c>
      <c r="B16" s="163" t="s">
        <v>546</v>
      </c>
      <c r="C16" s="162" t="s">
        <v>30</v>
      </c>
      <c r="D16" s="202">
        <v>480000</v>
      </c>
      <c r="E16" s="202"/>
    </row>
    <row r="17" spans="1:5" ht="33.75" customHeight="1">
      <c r="A17" s="162" t="s">
        <v>15</v>
      </c>
      <c r="B17" s="234" t="s">
        <v>547</v>
      </c>
      <c r="C17" s="162" t="s">
        <v>30</v>
      </c>
      <c r="D17" s="202">
        <v>832611</v>
      </c>
      <c r="E17" s="202">
        <v>896399</v>
      </c>
    </row>
    <row r="18" spans="1:5" ht="33" customHeight="1">
      <c r="A18" s="162" t="s">
        <v>1</v>
      </c>
      <c r="B18" s="234" t="s">
        <v>548</v>
      </c>
      <c r="C18" s="162" t="s">
        <v>30</v>
      </c>
      <c r="D18" s="202">
        <v>1384049</v>
      </c>
      <c r="E18" s="202">
        <v>446988</v>
      </c>
    </row>
    <row r="19" spans="1:5" ht="15" customHeight="1">
      <c r="A19" s="162" t="s">
        <v>21</v>
      </c>
      <c r="B19" s="165" t="s">
        <v>549</v>
      </c>
      <c r="C19" s="164" t="s">
        <v>30</v>
      </c>
      <c r="D19" s="203">
        <v>155997</v>
      </c>
      <c r="E19" s="203"/>
    </row>
    <row r="20" spans="1:5" ht="37.5" customHeight="1">
      <c r="A20" s="162"/>
      <c r="B20" s="234" t="s">
        <v>591</v>
      </c>
      <c r="C20" s="164" t="s">
        <v>30</v>
      </c>
      <c r="D20" s="203"/>
      <c r="E20" s="203"/>
    </row>
    <row r="21" spans="1:5" ht="34.5" customHeight="1">
      <c r="A21" s="162" t="s">
        <v>24</v>
      </c>
      <c r="B21" s="235" t="s">
        <v>550</v>
      </c>
      <c r="C21" s="164" t="s">
        <v>60</v>
      </c>
      <c r="D21" s="203">
        <v>1254363</v>
      </c>
      <c r="E21" s="203">
        <v>787186</v>
      </c>
    </row>
    <row r="22" spans="1:5" ht="13.5" customHeight="1">
      <c r="A22" s="162" t="s">
        <v>27</v>
      </c>
      <c r="B22" s="165" t="s">
        <v>32</v>
      </c>
      <c r="C22" s="164" t="s">
        <v>61</v>
      </c>
      <c r="D22" s="203">
        <v>10000</v>
      </c>
      <c r="E22" s="203">
        <v>110000</v>
      </c>
    </row>
    <row r="23" spans="1:5" ht="12.75" customHeight="1">
      <c r="A23" s="162" t="s">
        <v>34</v>
      </c>
      <c r="B23" s="165" t="s">
        <v>186</v>
      </c>
      <c r="C23" s="164" t="s">
        <v>62</v>
      </c>
      <c r="D23" s="203"/>
      <c r="E23" s="203"/>
    </row>
    <row r="24" spans="1:5" ht="10.5" customHeight="1">
      <c r="A24" s="162" t="s">
        <v>57</v>
      </c>
      <c r="B24" s="165" t="s">
        <v>25</v>
      </c>
      <c r="C24" s="164" t="s">
        <v>31</v>
      </c>
      <c r="D24" s="203"/>
      <c r="E24" s="203"/>
    </row>
    <row r="25" spans="1:5" ht="13.5" customHeight="1">
      <c r="A25" s="162" t="s">
        <v>588</v>
      </c>
      <c r="B25" s="165" t="s">
        <v>187</v>
      </c>
      <c r="C25" s="164" t="s">
        <v>35</v>
      </c>
      <c r="D25" s="203"/>
      <c r="E25" s="203"/>
    </row>
    <row r="26" spans="1:5" ht="12" customHeight="1">
      <c r="A26" s="162" t="s">
        <v>589</v>
      </c>
      <c r="B26" s="165" t="s">
        <v>59</v>
      </c>
      <c r="C26" s="164" t="s">
        <v>188</v>
      </c>
      <c r="D26" s="203"/>
      <c r="E26" s="203"/>
    </row>
    <row r="27" spans="1:5" ht="15" customHeight="1" thickBot="1">
      <c r="A27" s="162" t="s">
        <v>590</v>
      </c>
      <c r="B27" s="168" t="s">
        <v>58</v>
      </c>
      <c r="C27" s="167" t="s">
        <v>33</v>
      </c>
      <c r="D27" s="204">
        <v>490000</v>
      </c>
      <c r="E27" s="204"/>
    </row>
    <row r="28" spans="1:5" ht="15.75" customHeight="1" thickBot="1">
      <c r="A28" s="402" t="s">
        <v>189</v>
      </c>
      <c r="B28" s="403"/>
      <c r="C28" s="224"/>
      <c r="D28" s="232">
        <f>SUM(D29,D33,D37,D38,D39,D40,D41)</f>
        <v>5236799</v>
      </c>
      <c r="E28" s="232">
        <f>SUM(E29,E33,E37,E38,E39,E40,E41)</f>
        <v>3404016</v>
      </c>
    </row>
    <row r="29" spans="1:5" ht="13.5" customHeight="1" thickBot="1">
      <c r="A29" s="169" t="s">
        <v>13</v>
      </c>
      <c r="B29" s="170" t="s">
        <v>63</v>
      </c>
      <c r="C29" s="169" t="s">
        <v>37</v>
      </c>
      <c r="D29" s="205">
        <v>1638813</v>
      </c>
      <c r="E29" s="205">
        <f>E30</f>
        <v>2916044</v>
      </c>
    </row>
    <row r="30" spans="1:5" ht="14.25" customHeight="1" thickBot="1">
      <c r="A30" s="162"/>
      <c r="B30" s="171" t="s">
        <v>551</v>
      </c>
      <c r="C30" s="169" t="s">
        <v>37</v>
      </c>
      <c r="D30" s="202">
        <v>1158813</v>
      </c>
      <c r="E30" s="202">
        <v>2916044</v>
      </c>
    </row>
    <row r="31" spans="1:5" ht="48" customHeight="1" thickBot="1">
      <c r="A31" s="162"/>
      <c r="B31" s="234" t="s">
        <v>552</v>
      </c>
      <c r="C31" s="169" t="s">
        <v>37</v>
      </c>
      <c r="D31" s="202">
        <v>659253</v>
      </c>
      <c r="E31" s="202">
        <v>2249820</v>
      </c>
    </row>
    <row r="32" spans="1:5" ht="12" customHeight="1">
      <c r="A32" s="162"/>
      <c r="B32" s="163" t="s">
        <v>553</v>
      </c>
      <c r="C32" s="169" t="s">
        <v>37</v>
      </c>
      <c r="D32" s="202">
        <v>480000</v>
      </c>
      <c r="E32" s="202"/>
    </row>
    <row r="33" spans="1:5" ht="16.5" customHeight="1">
      <c r="A33" s="164" t="s">
        <v>14</v>
      </c>
      <c r="B33" s="165" t="s">
        <v>36</v>
      </c>
      <c r="C33" s="164" t="s">
        <v>37</v>
      </c>
      <c r="D33" s="203">
        <v>3477986</v>
      </c>
      <c r="E33" s="203">
        <v>487972</v>
      </c>
    </row>
    <row r="34" spans="1:5" ht="45.75" customHeight="1" thickBot="1">
      <c r="A34" s="164"/>
      <c r="B34" s="235" t="s">
        <v>554</v>
      </c>
      <c r="C34" s="164" t="s">
        <v>67</v>
      </c>
      <c r="D34" s="203">
        <v>2382220</v>
      </c>
      <c r="E34" s="203"/>
    </row>
    <row r="35" spans="1:5" ht="16.5" customHeight="1" thickBot="1">
      <c r="A35" s="164"/>
      <c r="B35" s="166" t="s">
        <v>555</v>
      </c>
      <c r="C35" s="169" t="s">
        <v>37</v>
      </c>
      <c r="D35" s="203">
        <v>1095766</v>
      </c>
      <c r="E35" s="203">
        <v>487972</v>
      </c>
    </row>
    <row r="36" spans="1:5" ht="47.25" customHeight="1">
      <c r="A36" s="164"/>
      <c r="B36" s="235" t="s">
        <v>556</v>
      </c>
      <c r="C36" s="169" t="s">
        <v>37</v>
      </c>
      <c r="D36" s="203">
        <v>65766</v>
      </c>
      <c r="E36" s="203">
        <v>487972</v>
      </c>
    </row>
    <row r="37" spans="1:5" ht="14.25" customHeight="1">
      <c r="A37" s="164" t="s">
        <v>1</v>
      </c>
      <c r="B37" s="165" t="s">
        <v>64</v>
      </c>
      <c r="C37" s="164" t="s">
        <v>55</v>
      </c>
      <c r="D37" s="203">
        <v>120000</v>
      </c>
      <c r="E37" s="203"/>
    </row>
    <row r="38" spans="1:5" ht="13.5" customHeight="1">
      <c r="A38" s="164" t="s">
        <v>21</v>
      </c>
      <c r="B38" s="165" t="s">
        <v>65</v>
      </c>
      <c r="C38" s="164" t="s">
        <v>39</v>
      </c>
      <c r="D38" s="203"/>
      <c r="E38" s="203"/>
    </row>
    <row r="39" spans="1:5" ht="12.75" customHeight="1">
      <c r="A39" s="164" t="s">
        <v>24</v>
      </c>
      <c r="B39" s="165" t="s">
        <v>26</v>
      </c>
      <c r="C39" s="164" t="s">
        <v>40</v>
      </c>
      <c r="D39" s="203"/>
      <c r="E39" s="203"/>
    </row>
    <row r="40" spans="1:5" ht="12.75" customHeight="1">
      <c r="A40" s="164" t="s">
        <v>27</v>
      </c>
      <c r="B40" s="172" t="s">
        <v>66</v>
      </c>
      <c r="C40" s="173" t="s">
        <v>41</v>
      </c>
      <c r="D40" s="206"/>
      <c r="E40" s="206"/>
    </row>
    <row r="41" spans="1:5" ht="12" customHeight="1" thickBot="1">
      <c r="A41" s="174" t="s">
        <v>34</v>
      </c>
      <c r="B41" s="175" t="s">
        <v>42</v>
      </c>
      <c r="C41" s="174" t="s">
        <v>38</v>
      </c>
      <c r="D41" s="207"/>
      <c r="E41" s="207"/>
    </row>
    <row r="42" spans="1:5" ht="19.5" customHeight="1">
      <c r="A42" s="115"/>
      <c r="B42" s="114"/>
      <c r="C42" s="114"/>
      <c r="D42" s="233"/>
      <c r="E42" s="233"/>
    </row>
    <row r="43" ht="12.75">
      <c r="A43" s="91"/>
    </row>
    <row r="44" spans="1:2" ht="13.5">
      <c r="A44" s="91" t="s">
        <v>570</v>
      </c>
      <c r="B44" s="217" t="s">
        <v>190</v>
      </c>
    </row>
    <row r="45" ht="12.75">
      <c r="A45" s="91"/>
    </row>
    <row r="46" ht="12.75">
      <c r="A46" s="91"/>
    </row>
    <row r="47" ht="12.75">
      <c r="A47" s="91"/>
    </row>
    <row r="48" ht="12.75">
      <c r="A48" s="91"/>
    </row>
    <row r="49" ht="12.75">
      <c r="A49" s="91"/>
    </row>
    <row r="50" ht="12.75">
      <c r="A50" s="91"/>
    </row>
    <row r="51" ht="12.75">
      <c r="A51" s="91"/>
    </row>
    <row r="52" ht="12.75">
      <c r="A52" s="91"/>
    </row>
    <row r="53" ht="12.75">
      <c r="A53" s="91"/>
    </row>
    <row r="54" ht="12.75">
      <c r="A54" s="91"/>
    </row>
    <row r="55" ht="12.75">
      <c r="A55" s="91"/>
    </row>
    <row r="56" ht="12.75">
      <c r="A56" s="91"/>
    </row>
    <row r="57" ht="12.75">
      <c r="A57" s="91"/>
    </row>
    <row r="58" ht="12.75">
      <c r="A58" s="91"/>
    </row>
    <row r="59" ht="12.75">
      <c r="A59" s="91"/>
    </row>
  </sheetData>
  <mergeCells count="8">
    <mergeCell ref="A1:E1"/>
    <mergeCell ref="D5:E5"/>
    <mergeCell ref="A14:B14"/>
    <mergeCell ref="A28:B28"/>
    <mergeCell ref="A2:E2"/>
    <mergeCell ref="A5:A7"/>
    <mergeCell ref="B5:B7"/>
    <mergeCell ref="C5:C7"/>
  </mergeCells>
  <printOptions horizontalCentered="1" verticalCentered="1"/>
  <pageMargins left="0.3937007874015748" right="0.3937007874015748" top="0.71" bottom="0.49" header="0.18" footer="0.25"/>
  <pageSetup horizontalDpi="600" verticalDpi="600" orientation="portrait" paperSize="9" r:id="rId1"/>
  <headerFooter alignWithMargins="0">
    <oddHeader>&amp;RZałącznik nr 5
do uchwały Rady Gminy nr III/18/06
z dnia 28 grudnia 2006 r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defaultGridColor="0" colorId="8" workbookViewId="0" topLeftCell="B3">
      <pane ySplit="4" topLeftCell="I35" activePane="bottomLeft" state="frozen"/>
      <selection pane="topLeft" activeCell="A3" sqref="A3"/>
      <selection pane="bottomLeft" activeCell="F41" sqref="F41"/>
    </sheetView>
  </sheetViews>
  <sheetFormatPr defaultColWidth="9.00390625" defaultRowHeight="12.75"/>
  <cols>
    <col min="1" max="1" width="5.625" style="4" bestFit="1" customWidth="1"/>
    <col min="2" max="2" width="8.875" style="4" bestFit="1" customWidth="1"/>
    <col min="3" max="3" width="6.875" style="4" customWidth="1"/>
    <col min="4" max="4" width="14.25390625" style="180" customWidth="1"/>
    <col min="5" max="5" width="14.875" style="180" customWidth="1"/>
    <col min="6" max="6" width="13.625" style="180" customWidth="1"/>
    <col min="7" max="7" width="15.625" style="179" customWidth="1"/>
    <col min="8" max="8" width="15.75390625" style="179" customWidth="1"/>
    <col min="9" max="9" width="12.75390625" style="179" customWidth="1"/>
    <col min="10" max="10" width="15.875" style="179" customWidth="1"/>
  </cols>
  <sheetData>
    <row r="1" spans="1:10" ht="48.75" customHeight="1">
      <c r="A1" s="407" t="s">
        <v>71</v>
      </c>
      <c r="B1" s="407"/>
      <c r="C1" s="407"/>
      <c r="D1" s="407"/>
      <c r="E1" s="407"/>
      <c r="F1" s="407"/>
      <c r="G1" s="407"/>
      <c r="H1" s="407"/>
      <c r="I1" s="407"/>
      <c r="J1" s="407"/>
    </row>
    <row r="2" ht="12.75">
      <c r="J2" s="181" t="s">
        <v>48</v>
      </c>
    </row>
    <row r="3" spans="1:10" s="4" customFormat="1" ht="20.25" customHeight="1">
      <c r="A3" s="389" t="s">
        <v>2</v>
      </c>
      <c r="B3" s="392" t="s">
        <v>3</v>
      </c>
      <c r="C3" s="392" t="s">
        <v>162</v>
      </c>
      <c r="D3" s="398" t="s">
        <v>149</v>
      </c>
      <c r="E3" s="398" t="s">
        <v>193</v>
      </c>
      <c r="F3" s="398" t="s">
        <v>113</v>
      </c>
      <c r="G3" s="398"/>
      <c r="H3" s="398"/>
      <c r="I3" s="398"/>
      <c r="J3" s="398"/>
    </row>
    <row r="4" spans="1:10" s="4" customFormat="1" ht="20.25" customHeight="1">
      <c r="A4" s="389"/>
      <c r="B4" s="393"/>
      <c r="C4" s="393"/>
      <c r="D4" s="409"/>
      <c r="E4" s="398"/>
      <c r="F4" s="398" t="s">
        <v>147</v>
      </c>
      <c r="G4" s="398" t="s">
        <v>6</v>
      </c>
      <c r="H4" s="398"/>
      <c r="I4" s="398"/>
      <c r="J4" s="398" t="s">
        <v>148</v>
      </c>
    </row>
    <row r="5" spans="1:10" s="4" customFormat="1" ht="65.25" customHeight="1">
      <c r="A5" s="389"/>
      <c r="B5" s="394"/>
      <c r="C5" s="394"/>
      <c r="D5" s="409"/>
      <c r="E5" s="398"/>
      <c r="F5" s="398"/>
      <c r="G5" s="183" t="s">
        <v>144</v>
      </c>
      <c r="H5" s="183" t="s">
        <v>145</v>
      </c>
      <c r="I5" s="183" t="s">
        <v>194</v>
      </c>
      <c r="J5" s="398"/>
    </row>
    <row r="6" spans="1:10" s="240" customFormat="1" ht="13.5" customHeight="1">
      <c r="A6" s="238">
        <v>1</v>
      </c>
      <c r="B6" s="238">
        <v>2</v>
      </c>
      <c r="C6" s="238">
        <v>3</v>
      </c>
      <c r="D6" s="239">
        <v>4</v>
      </c>
      <c r="E6" s="239">
        <v>5</v>
      </c>
      <c r="F6" s="239">
        <v>6</v>
      </c>
      <c r="G6" s="239">
        <v>7</v>
      </c>
      <c r="H6" s="239">
        <v>8</v>
      </c>
      <c r="I6" s="239">
        <v>9</v>
      </c>
      <c r="J6" s="239">
        <v>10</v>
      </c>
    </row>
    <row r="7" spans="1:10" ht="19.5" customHeight="1">
      <c r="A7" s="68">
        <v>750</v>
      </c>
      <c r="B7" s="68"/>
      <c r="C7" s="68"/>
      <c r="D7" s="191">
        <f aca="true" t="shared" si="0" ref="D7:J7">D8</f>
        <v>91356</v>
      </c>
      <c r="E7" s="191">
        <f t="shared" si="0"/>
        <v>91356</v>
      </c>
      <c r="F7" s="191">
        <f t="shared" si="0"/>
        <v>91356</v>
      </c>
      <c r="G7" s="191">
        <f t="shared" si="0"/>
        <v>76187</v>
      </c>
      <c r="H7" s="191">
        <f t="shared" si="0"/>
        <v>15169</v>
      </c>
      <c r="I7" s="191">
        <f t="shared" si="0"/>
        <v>0</v>
      </c>
      <c r="J7" s="191">
        <f t="shared" si="0"/>
        <v>0</v>
      </c>
    </row>
    <row r="8" spans="1:10" ht="19.5" customHeight="1">
      <c r="A8" s="25"/>
      <c r="B8" s="25">
        <v>75011</v>
      </c>
      <c r="C8" s="25"/>
      <c r="D8" s="201">
        <f>D9</f>
        <v>91356</v>
      </c>
      <c r="E8" s="201">
        <f aca="true" t="shared" si="1" ref="E8:J8">SUM(E10:E13)</f>
        <v>91356</v>
      </c>
      <c r="F8" s="201">
        <f t="shared" si="1"/>
        <v>91356</v>
      </c>
      <c r="G8" s="201">
        <f t="shared" si="1"/>
        <v>76187</v>
      </c>
      <c r="H8" s="201">
        <f t="shared" si="1"/>
        <v>15169</v>
      </c>
      <c r="I8" s="201">
        <f t="shared" si="1"/>
        <v>0</v>
      </c>
      <c r="J8" s="201">
        <f t="shared" si="1"/>
        <v>0</v>
      </c>
    </row>
    <row r="9" spans="1:10" ht="19.5" customHeight="1">
      <c r="A9" s="25"/>
      <c r="B9" s="25"/>
      <c r="C9" s="25">
        <v>2010</v>
      </c>
      <c r="D9" s="201">
        <v>91356</v>
      </c>
      <c r="E9" s="201"/>
      <c r="F9" s="201"/>
      <c r="G9" s="201"/>
      <c r="H9" s="201"/>
      <c r="I9" s="201"/>
      <c r="J9" s="201"/>
    </row>
    <row r="10" spans="1:10" ht="19.5" customHeight="1">
      <c r="A10" s="25"/>
      <c r="B10" s="25"/>
      <c r="C10" s="25">
        <v>4010</v>
      </c>
      <c r="D10" s="201"/>
      <c r="E10" s="201">
        <f>F10+J10</f>
        <v>70208</v>
      </c>
      <c r="F10" s="201">
        <v>70208</v>
      </c>
      <c r="G10" s="201">
        <f>SUM(F10)</f>
        <v>70208</v>
      </c>
      <c r="H10" s="201"/>
      <c r="I10" s="201"/>
      <c r="J10" s="201"/>
    </row>
    <row r="11" spans="1:10" ht="19.5" customHeight="1">
      <c r="A11" s="25"/>
      <c r="B11" s="25"/>
      <c r="C11" s="25">
        <v>4040</v>
      </c>
      <c r="D11" s="201"/>
      <c r="E11" s="201">
        <f>F11+J11</f>
        <v>5979</v>
      </c>
      <c r="F11" s="201">
        <v>5979</v>
      </c>
      <c r="G11" s="201">
        <f>SUM(F11)</f>
        <v>5979</v>
      </c>
      <c r="H11" s="201"/>
      <c r="I11" s="201"/>
      <c r="J11" s="201"/>
    </row>
    <row r="12" spans="1:10" ht="19.5" customHeight="1">
      <c r="A12" s="25"/>
      <c r="B12" s="25"/>
      <c r="C12" s="25">
        <v>4110</v>
      </c>
      <c r="D12" s="201"/>
      <c r="E12" s="201">
        <f>F12+J12</f>
        <v>13302</v>
      </c>
      <c r="F12" s="201">
        <v>13302</v>
      </c>
      <c r="G12" s="201"/>
      <c r="H12" s="201">
        <f>SUM(F12)</f>
        <v>13302</v>
      </c>
      <c r="I12" s="201"/>
      <c r="J12" s="201"/>
    </row>
    <row r="13" spans="1:10" ht="19.5" customHeight="1">
      <c r="A13" s="25"/>
      <c r="B13" s="25"/>
      <c r="C13" s="25">
        <v>4120</v>
      </c>
      <c r="D13" s="201"/>
      <c r="E13" s="201">
        <f>F13+J13</f>
        <v>1867</v>
      </c>
      <c r="F13" s="201">
        <v>1867</v>
      </c>
      <c r="G13" s="201"/>
      <c r="H13" s="201">
        <f>SUM(F13)</f>
        <v>1867</v>
      </c>
      <c r="I13" s="201"/>
      <c r="J13" s="201"/>
    </row>
    <row r="14" spans="1:10" ht="19.5" customHeight="1">
      <c r="A14" s="68">
        <v>751</v>
      </c>
      <c r="B14" s="68"/>
      <c r="C14" s="68"/>
      <c r="D14" s="191">
        <f>D15</f>
        <v>1513</v>
      </c>
      <c r="E14" s="191">
        <f>E17+E18+E19</f>
        <v>1513</v>
      </c>
      <c r="F14" s="191">
        <f>F15</f>
        <v>1513</v>
      </c>
      <c r="G14" s="191">
        <f>G15</f>
        <v>1262</v>
      </c>
      <c r="H14" s="191">
        <f>H15</f>
        <v>251</v>
      </c>
      <c r="I14" s="191">
        <f>I15</f>
        <v>0</v>
      </c>
      <c r="J14" s="191">
        <f>J15</f>
        <v>0</v>
      </c>
    </row>
    <row r="15" spans="1:10" ht="19.5" customHeight="1">
      <c r="A15" s="25"/>
      <c r="B15" s="25">
        <v>75101</v>
      </c>
      <c r="C15" s="25"/>
      <c r="D15" s="201">
        <f>D16</f>
        <v>1513</v>
      </c>
      <c r="E15" s="201">
        <f aca="true" t="shared" si="2" ref="E15:J15">E17+E18+E19</f>
        <v>1513</v>
      </c>
      <c r="F15" s="201">
        <f t="shared" si="2"/>
        <v>1513</v>
      </c>
      <c r="G15" s="201">
        <f t="shared" si="2"/>
        <v>1262</v>
      </c>
      <c r="H15" s="201">
        <f t="shared" si="2"/>
        <v>251</v>
      </c>
      <c r="I15" s="201">
        <f t="shared" si="2"/>
        <v>0</v>
      </c>
      <c r="J15" s="201">
        <f t="shared" si="2"/>
        <v>0</v>
      </c>
    </row>
    <row r="16" spans="1:10" ht="19.5" customHeight="1">
      <c r="A16" s="25"/>
      <c r="B16" s="25"/>
      <c r="C16" s="25">
        <v>2010</v>
      </c>
      <c r="D16" s="201">
        <v>1513</v>
      </c>
      <c r="E16" s="201"/>
      <c r="F16" s="201"/>
      <c r="G16" s="201"/>
      <c r="H16" s="201"/>
      <c r="I16" s="201"/>
      <c r="J16" s="201"/>
    </row>
    <row r="17" spans="1:10" ht="19.5" customHeight="1">
      <c r="A17" s="25"/>
      <c r="B17" s="25"/>
      <c r="C17" s="25">
        <v>4010</v>
      </c>
      <c r="D17" s="201"/>
      <c r="E17" s="201">
        <f>F17+J17</f>
        <v>1262</v>
      </c>
      <c r="F17" s="201">
        <v>1262</v>
      </c>
      <c r="G17" s="201">
        <f>F17</f>
        <v>1262</v>
      </c>
      <c r="H17" s="201"/>
      <c r="I17" s="201"/>
      <c r="J17" s="201"/>
    </row>
    <row r="18" spans="1:10" ht="19.5" customHeight="1">
      <c r="A18" s="25"/>
      <c r="B18" s="25"/>
      <c r="C18" s="25">
        <v>4110</v>
      </c>
      <c r="D18" s="201"/>
      <c r="E18" s="201">
        <f>F18+J18</f>
        <v>220</v>
      </c>
      <c r="F18" s="201">
        <v>220</v>
      </c>
      <c r="G18" s="201"/>
      <c r="H18" s="201">
        <f>F18</f>
        <v>220</v>
      </c>
      <c r="I18" s="201"/>
      <c r="J18" s="201"/>
    </row>
    <row r="19" spans="1:10" ht="19.5" customHeight="1">
      <c r="A19" s="25"/>
      <c r="B19" s="25"/>
      <c r="C19" s="25">
        <v>4120</v>
      </c>
      <c r="D19" s="201"/>
      <c r="E19" s="201">
        <f>F19+J19</f>
        <v>31</v>
      </c>
      <c r="F19" s="201">
        <v>31</v>
      </c>
      <c r="G19" s="201"/>
      <c r="H19" s="201">
        <f>F19</f>
        <v>31</v>
      </c>
      <c r="I19" s="201"/>
      <c r="J19" s="201"/>
    </row>
    <row r="20" spans="1:10" ht="19.5" customHeight="1">
      <c r="A20" s="68">
        <v>754</v>
      </c>
      <c r="B20" s="68"/>
      <c r="C20" s="68"/>
      <c r="D20" s="191">
        <f aca="true" t="shared" si="3" ref="D20:J20">D21</f>
        <v>300</v>
      </c>
      <c r="E20" s="191">
        <f t="shared" si="3"/>
        <v>300</v>
      </c>
      <c r="F20" s="191">
        <f t="shared" si="3"/>
        <v>300</v>
      </c>
      <c r="G20" s="191">
        <f t="shared" si="3"/>
        <v>0</v>
      </c>
      <c r="H20" s="191">
        <f t="shared" si="3"/>
        <v>0</v>
      </c>
      <c r="I20" s="191">
        <f t="shared" si="3"/>
        <v>0</v>
      </c>
      <c r="J20" s="191">
        <f t="shared" si="3"/>
        <v>0</v>
      </c>
    </row>
    <row r="21" spans="1:10" ht="19.5" customHeight="1">
      <c r="A21" s="25"/>
      <c r="B21" s="25">
        <v>75414</v>
      </c>
      <c r="C21" s="25"/>
      <c r="D21" s="201">
        <f>D22</f>
        <v>300</v>
      </c>
      <c r="E21" s="201">
        <f aca="true" t="shared" si="4" ref="E21:J21">E23</f>
        <v>300</v>
      </c>
      <c r="F21" s="201">
        <f t="shared" si="4"/>
        <v>300</v>
      </c>
      <c r="G21" s="201">
        <f t="shared" si="4"/>
        <v>0</v>
      </c>
      <c r="H21" s="201">
        <f t="shared" si="4"/>
        <v>0</v>
      </c>
      <c r="I21" s="201">
        <f t="shared" si="4"/>
        <v>0</v>
      </c>
      <c r="J21" s="201">
        <f t="shared" si="4"/>
        <v>0</v>
      </c>
    </row>
    <row r="22" spans="1:10" ht="19.5" customHeight="1">
      <c r="A22" s="25"/>
      <c r="B22" s="25"/>
      <c r="C22" s="25">
        <v>2010</v>
      </c>
      <c r="D22" s="201">
        <v>300</v>
      </c>
      <c r="E22" s="201"/>
      <c r="F22" s="201"/>
      <c r="G22" s="201"/>
      <c r="H22" s="201"/>
      <c r="I22" s="201"/>
      <c r="J22" s="201"/>
    </row>
    <row r="23" spans="1:10" ht="19.5" customHeight="1">
      <c r="A23" s="25"/>
      <c r="B23" s="25"/>
      <c r="C23" s="25">
        <v>4210</v>
      </c>
      <c r="D23" s="201"/>
      <c r="E23" s="201">
        <f>F23+J23</f>
        <v>300</v>
      </c>
      <c r="F23" s="201">
        <v>300</v>
      </c>
      <c r="G23" s="201"/>
      <c r="H23" s="201"/>
      <c r="I23" s="201"/>
      <c r="J23" s="201"/>
    </row>
    <row r="24" spans="1:10" ht="19.5" customHeight="1">
      <c r="A24" s="68">
        <v>852</v>
      </c>
      <c r="B24" s="68"/>
      <c r="C24" s="68"/>
      <c r="D24" s="191">
        <f aca="true" t="shared" si="5" ref="D24:J24">D25+D33+D36</f>
        <v>4856000</v>
      </c>
      <c r="E24" s="191">
        <f t="shared" si="5"/>
        <v>4856000</v>
      </c>
      <c r="F24" s="191">
        <f t="shared" si="5"/>
        <v>4856000</v>
      </c>
      <c r="G24" s="191">
        <f t="shared" si="5"/>
        <v>82764</v>
      </c>
      <c r="H24" s="191">
        <f t="shared" si="5"/>
        <v>76083</v>
      </c>
      <c r="I24" s="191">
        <f t="shared" si="5"/>
        <v>4645223</v>
      </c>
      <c r="J24" s="191">
        <f t="shared" si="5"/>
        <v>0</v>
      </c>
    </row>
    <row r="25" spans="1:10" ht="19.5" customHeight="1">
      <c r="A25" s="25"/>
      <c r="B25" s="25">
        <v>85212</v>
      </c>
      <c r="C25" s="25"/>
      <c r="D25" s="201">
        <f>D26</f>
        <v>4696000</v>
      </c>
      <c r="E25" s="201">
        <f aca="true" t="shared" si="6" ref="E25:J25">E27+E28+E29+E30+E31+E32</f>
        <v>4696000</v>
      </c>
      <c r="F25" s="201">
        <f t="shared" si="6"/>
        <v>4696000</v>
      </c>
      <c r="G25" s="201">
        <f t="shared" si="6"/>
        <v>82764</v>
      </c>
      <c r="H25" s="201">
        <f t="shared" si="6"/>
        <v>76083</v>
      </c>
      <c r="I25" s="201">
        <f t="shared" si="6"/>
        <v>4500223</v>
      </c>
      <c r="J25" s="201">
        <f t="shared" si="6"/>
        <v>0</v>
      </c>
    </row>
    <row r="26" spans="1:10" ht="19.5" customHeight="1">
      <c r="A26" s="25"/>
      <c r="B26" s="25"/>
      <c r="C26" s="25">
        <v>2010</v>
      </c>
      <c r="D26" s="201">
        <v>4696000</v>
      </c>
      <c r="E26" s="201"/>
      <c r="F26" s="201"/>
      <c r="G26" s="201"/>
      <c r="H26" s="201"/>
      <c r="I26" s="201"/>
      <c r="J26" s="201"/>
    </row>
    <row r="27" spans="1:10" ht="19.5" customHeight="1">
      <c r="A27" s="25"/>
      <c r="B27" s="25"/>
      <c r="C27" s="25">
        <v>3110</v>
      </c>
      <c r="D27" s="201"/>
      <c r="E27" s="201">
        <f aca="true" t="shared" si="7" ref="E27:E32">F27+J27</f>
        <v>4500223</v>
      </c>
      <c r="F27" s="201">
        <v>4500223</v>
      </c>
      <c r="G27" s="201"/>
      <c r="H27" s="201"/>
      <c r="I27" s="201">
        <f>SUM(F27)</f>
        <v>4500223</v>
      </c>
      <c r="J27" s="201"/>
    </row>
    <row r="28" spans="1:10" ht="19.5" customHeight="1">
      <c r="A28" s="25"/>
      <c r="B28" s="25"/>
      <c r="C28" s="25">
        <v>4010</v>
      </c>
      <c r="D28" s="201"/>
      <c r="E28" s="201">
        <f t="shared" si="7"/>
        <v>82764</v>
      </c>
      <c r="F28" s="201">
        <v>82764</v>
      </c>
      <c r="G28" s="201">
        <f>SUM(F28)</f>
        <v>82764</v>
      </c>
      <c r="H28" s="201"/>
      <c r="I28" s="201"/>
      <c r="J28" s="201"/>
    </row>
    <row r="29" spans="1:10" ht="19.5" customHeight="1">
      <c r="A29" s="25"/>
      <c r="B29" s="25"/>
      <c r="C29" s="25">
        <v>4110</v>
      </c>
      <c r="D29" s="201"/>
      <c r="E29" s="201">
        <f t="shared" si="7"/>
        <v>74055</v>
      </c>
      <c r="F29" s="201">
        <v>74055</v>
      </c>
      <c r="G29" s="201"/>
      <c r="H29" s="201">
        <f>SUM(F29)</f>
        <v>74055</v>
      </c>
      <c r="I29" s="201"/>
      <c r="J29" s="201"/>
    </row>
    <row r="30" spans="1:10" ht="19.5" customHeight="1">
      <c r="A30" s="25"/>
      <c r="B30" s="25"/>
      <c r="C30" s="25">
        <v>4120</v>
      </c>
      <c r="D30" s="201"/>
      <c r="E30" s="201">
        <f t="shared" si="7"/>
        <v>2028</v>
      </c>
      <c r="F30" s="201">
        <v>2028</v>
      </c>
      <c r="G30" s="201"/>
      <c r="H30" s="201">
        <f>SUM(F30)</f>
        <v>2028</v>
      </c>
      <c r="I30" s="201"/>
      <c r="J30" s="201"/>
    </row>
    <row r="31" spans="1:10" ht="19.5" customHeight="1">
      <c r="A31" s="25"/>
      <c r="B31" s="25"/>
      <c r="C31" s="25">
        <v>4210</v>
      </c>
      <c r="D31" s="201"/>
      <c r="E31" s="201">
        <f t="shared" si="7"/>
        <v>26959</v>
      </c>
      <c r="F31" s="201">
        <v>26959</v>
      </c>
      <c r="G31" s="201"/>
      <c r="H31" s="201"/>
      <c r="I31" s="201"/>
      <c r="J31" s="201"/>
    </row>
    <row r="32" spans="1:10" ht="19.5" customHeight="1">
      <c r="A32" s="25"/>
      <c r="B32" s="25"/>
      <c r="C32" s="25">
        <v>4300</v>
      </c>
      <c r="D32" s="201"/>
      <c r="E32" s="201">
        <f t="shared" si="7"/>
        <v>9971</v>
      </c>
      <c r="F32" s="201">
        <v>9971</v>
      </c>
      <c r="G32" s="201"/>
      <c r="H32" s="201"/>
      <c r="I32" s="201"/>
      <c r="J32" s="201"/>
    </row>
    <row r="33" spans="1:10" ht="19.5" customHeight="1">
      <c r="A33" s="25"/>
      <c r="B33" s="25">
        <v>85213</v>
      </c>
      <c r="C33" s="25"/>
      <c r="D33" s="201">
        <f>D34</f>
        <v>15000</v>
      </c>
      <c r="E33" s="201">
        <f aca="true" t="shared" si="8" ref="E33:J33">E35</f>
        <v>15000</v>
      </c>
      <c r="F33" s="201">
        <f t="shared" si="8"/>
        <v>15000</v>
      </c>
      <c r="G33" s="201">
        <f t="shared" si="8"/>
        <v>0</v>
      </c>
      <c r="H33" s="201">
        <f t="shared" si="8"/>
        <v>0</v>
      </c>
      <c r="I33" s="201">
        <f t="shared" si="8"/>
        <v>0</v>
      </c>
      <c r="J33" s="201">
        <f t="shared" si="8"/>
        <v>0</v>
      </c>
    </row>
    <row r="34" spans="1:10" ht="19.5" customHeight="1">
      <c r="A34" s="25"/>
      <c r="B34" s="25"/>
      <c r="C34" s="25">
        <v>2010</v>
      </c>
      <c r="D34" s="201">
        <v>15000</v>
      </c>
      <c r="E34" s="201"/>
      <c r="F34" s="201"/>
      <c r="G34" s="201"/>
      <c r="H34" s="201"/>
      <c r="I34" s="201"/>
      <c r="J34" s="201"/>
    </row>
    <row r="35" spans="1:10" ht="19.5" customHeight="1">
      <c r="A35" s="25"/>
      <c r="B35" s="25"/>
      <c r="C35" s="25">
        <v>4290</v>
      </c>
      <c r="D35" s="201"/>
      <c r="E35" s="201">
        <f>F35+J35</f>
        <v>15000</v>
      </c>
      <c r="F35" s="201">
        <v>15000</v>
      </c>
      <c r="G35" s="201"/>
      <c r="H35" s="201"/>
      <c r="I35" s="201"/>
      <c r="J35" s="201"/>
    </row>
    <row r="36" spans="1:10" ht="19.5" customHeight="1">
      <c r="A36" s="25"/>
      <c r="B36" s="25">
        <v>85214</v>
      </c>
      <c r="C36" s="25"/>
      <c r="D36" s="201">
        <f>D37</f>
        <v>145000</v>
      </c>
      <c r="E36" s="201">
        <f aca="true" t="shared" si="9" ref="E36:J36">E38</f>
        <v>145000</v>
      </c>
      <c r="F36" s="201">
        <f t="shared" si="9"/>
        <v>145000</v>
      </c>
      <c r="G36" s="201">
        <f t="shared" si="9"/>
        <v>0</v>
      </c>
      <c r="H36" s="201">
        <f t="shared" si="9"/>
        <v>0</v>
      </c>
      <c r="I36" s="201">
        <f t="shared" si="9"/>
        <v>145000</v>
      </c>
      <c r="J36" s="201">
        <f t="shared" si="9"/>
        <v>0</v>
      </c>
    </row>
    <row r="37" spans="1:10" ht="19.5" customHeight="1">
      <c r="A37" s="25"/>
      <c r="B37" s="25"/>
      <c r="C37" s="25">
        <v>2010</v>
      </c>
      <c r="D37" s="201">
        <v>145000</v>
      </c>
      <c r="E37" s="201"/>
      <c r="F37" s="201"/>
      <c r="G37" s="201"/>
      <c r="H37" s="201"/>
      <c r="I37" s="201"/>
      <c r="J37" s="201"/>
    </row>
    <row r="38" spans="1:10" ht="19.5" customHeight="1">
      <c r="A38" s="25"/>
      <c r="B38" s="25"/>
      <c r="C38" s="25">
        <v>3110</v>
      </c>
      <c r="D38" s="201"/>
      <c r="E38" s="201">
        <v>145000</v>
      </c>
      <c r="F38" s="201">
        <f>SUM(E38)</f>
        <v>145000</v>
      </c>
      <c r="G38" s="201"/>
      <c r="H38" s="201"/>
      <c r="I38" s="201">
        <f>SUM(F38)</f>
        <v>145000</v>
      </c>
      <c r="J38" s="201"/>
    </row>
    <row r="39" spans="1:10" ht="19.5" customHeight="1">
      <c r="A39" s="25"/>
      <c r="B39" s="25"/>
      <c r="C39" s="25"/>
      <c r="D39" s="201"/>
      <c r="E39" s="201"/>
      <c r="F39" s="201"/>
      <c r="G39" s="201"/>
      <c r="H39" s="201"/>
      <c r="I39" s="201"/>
      <c r="J39" s="201"/>
    </row>
    <row r="40" spans="1:10" ht="19.5" customHeight="1" hidden="1">
      <c r="A40" s="25"/>
      <c r="B40" s="25"/>
      <c r="C40" s="25"/>
      <c r="D40" s="201"/>
      <c r="E40" s="201"/>
      <c r="F40" s="201"/>
      <c r="G40" s="201"/>
      <c r="H40" s="201"/>
      <c r="I40" s="201"/>
      <c r="J40" s="201"/>
    </row>
    <row r="41" spans="1:10" s="67" customFormat="1" ht="19.5" customHeight="1">
      <c r="A41" s="408" t="s">
        <v>160</v>
      </c>
      <c r="B41" s="408"/>
      <c r="C41" s="408"/>
      <c r="D41" s="191">
        <f aca="true" t="shared" si="10" ref="D41:J41">D7+D14+D20+D24</f>
        <v>4949169</v>
      </c>
      <c r="E41" s="191">
        <f t="shared" si="10"/>
        <v>4949169</v>
      </c>
      <c r="F41" s="191">
        <f t="shared" si="10"/>
        <v>4949169</v>
      </c>
      <c r="G41" s="191">
        <f t="shared" si="10"/>
        <v>160213</v>
      </c>
      <c r="H41" s="191">
        <f t="shared" si="10"/>
        <v>91503</v>
      </c>
      <c r="I41" s="191">
        <f t="shared" si="10"/>
        <v>4645223</v>
      </c>
      <c r="J41" s="191">
        <f t="shared" si="10"/>
        <v>0</v>
      </c>
    </row>
    <row r="44" ht="14.25">
      <c r="A44" s="199" t="s">
        <v>192</v>
      </c>
    </row>
  </sheetData>
  <mergeCells count="11">
    <mergeCell ref="A41:C41"/>
    <mergeCell ref="G4:I4"/>
    <mergeCell ref="J4:J5"/>
    <mergeCell ref="F3:J3"/>
    <mergeCell ref="D3:D5"/>
    <mergeCell ref="E3:E5"/>
    <mergeCell ref="A3:A5"/>
    <mergeCell ref="B3:B5"/>
    <mergeCell ref="C3:C5"/>
    <mergeCell ref="A1:J1"/>
    <mergeCell ref="F4:F5"/>
  </mergeCells>
  <printOptions horizontalCentered="1"/>
  <pageMargins left="0.5511811023622047" right="0.5511811023622047" top="0.99" bottom="0.3937007874015748" header="0.4" footer="0.8"/>
  <pageSetup horizontalDpi="300" verticalDpi="300" orientation="landscape" paperSize="9" scale="90" r:id="rId1"/>
  <headerFooter alignWithMargins="0">
    <oddHeader>&amp;RZałącznik nr &amp;A
do uchwały Rady Gminy nr III/18/06
z dnia 28 grudnia 2006 r</oddHeader>
    <oddFooter>&amp;CStrona &amp;P z &amp;N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28" sqref="E2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5.75390625" style="0" customWidth="1"/>
    <col min="10" max="10" width="14.375" style="0" customWidth="1"/>
    <col min="76" max="16384" width="9.125" style="2" customWidth="1"/>
  </cols>
  <sheetData>
    <row r="1" spans="1:10" ht="45" customHeight="1">
      <c r="A1" s="407" t="s">
        <v>99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6" ht="15.75">
      <c r="A2" s="12"/>
      <c r="B2" s="12"/>
      <c r="C2" s="12"/>
      <c r="D2" s="12"/>
      <c r="E2" s="12"/>
      <c r="F2" s="12"/>
    </row>
    <row r="3" spans="1:10" ht="13.5" customHeight="1">
      <c r="A3" s="5"/>
      <c r="B3" s="5"/>
      <c r="C3" s="5"/>
      <c r="D3" s="5"/>
      <c r="E3" s="5"/>
      <c r="F3" s="5"/>
      <c r="J3" s="66" t="s">
        <v>48</v>
      </c>
    </row>
    <row r="4" spans="1:10" ht="20.25" customHeight="1">
      <c r="A4" s="389" t="s">
        <v>2</v>
      </c>
      <c r="B4" s="392" t="s">
        <v>3</v>
      </c>
      <c r="C4" s="392" t="s">
        <v>162</v>
      </c>
      <c r="D4" s="390" t="s">
        <v>149</v>
      </c>
      <c r="E4" s="390" t="s">
        <v>193</v>
      </c>
      <c r="F4" s="390" t="s">
        <v>113</v>
      </c>
      <c r="G4" s="390"/>
      <c r="H4" s="390"/>
      <c r="I4" s="390"/>
      <c r="J4" s="390"/>
    </row>
    <row r="5" spans="1:10" ht="18" customHeight="1">
      <c r="A5" s="389"/>
      <c r="B5" s="393"/>
      <c r="C5" s="393"/>
      <c r="D5" s="389"/>
      <c r="E5" s="390"/>
      <c r="F5" s="390" t="s">
        <v>147</v>
      </c>
      <c r="G5" s="390" t="s">
        <v>6</v>
      </c>
      <c r="H5" s="390"/>
      <c r="I5" s="390"/>
      <c r="J5" s="390" t="s">
        <v>148</v>
      </c>
    </row>
    <row r="6" spans="1:10" ht="69" customHeight="1">
      <c r="A6" s="389"/>
      <c r="B6" s="394"/>
      <c r="C6" s="394"/>
      <c r="D6" s="389"/>
      <c r="E6" s="390"/>
      <c r="F6" s="390"/>
      <c r="G6" s="17" t="s">
        <v>144</v>
      </c>
      <c r="H6" s="17" t="s">
        <v>145</v>
      </c>
      <c r="I6" s="17" t="s">
        <v>194</v>
      </c>
      <c r="J6" s="390"/>
    </row>
    <row r="7" spans="1:10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</row>
    <row r="8" spans="1:10" ht="19.5" customHeight="1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9.5" customHeigh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9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9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9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24.75" customHeight="1">
      <c r="A21" s="410" t="s">
        <v>160</v>
      </c>
      <c r="B21" s="410"/>
      <c r="C21" s="410"/>
      <c r="D21" s="410"/>
      <c r="E21" s="19"/>
      <c r="F21" s="19"/>
      <c r="G21" s="19"/>
      <c r="H21" s="19"/>
      <c r="I21" s="19"/>
      <c r="J21" s="19"/>
    </row>
    <row r="25" ht="14.25">
      <c r="A25" s="71" t="s">
        <v>192</v>
      </c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4"/>
  <sheetViews>
    <sheetView workbookViewId="0" topLeftCell="A1">
      <selection activeCell="E28" sqref="E2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2" customWidth="1"/>
  </cols>
  <sheetData>
    <row r="1" spans="1:10" ht="45" customHeight="1">
      <c r="A1" s="407" t="s">
        <v>143</v>
      </c>
      <c r="B1" s="407"/>
      <c r="C1" s="407"/>
      <c r="D1" s="407"/>
      <c r="E1" s="407"/>
      <c r="F1" s="407"/>
      <c r="G1" s="407"/>
      <c r="H1" s="407"/>
      <c r="I1" s="407"/>
      <c r="J1" s="407"/>
    </row>
    <row r="3" ht="12.75">
      <c r="J3" s="66" t="s">
        <v>48</v>
      </c>
    </row>
    <row r="4" spans="1:79" ht="20.25" customHeight="1">
      <c r="A4" s="389" t="s">
        <v>2</v>
      </c>
      <c r="B4" s="392" t="s">
        <v>3</v>
      </c>
      <c r="C4" s="392" t="s">
        <v>162</v>
      </c>
      <c r="D4" s="390" t="s">
        <v>149</v>
      </c>
      <c r="E4" s="390" t="s">
        <v>193</v>
      </c>
      <c r="F4" s="390" t="s">
        <v>113</v>
      </c>
      <c r="G4" s="390"/>
      <c r="H4" s="390"/>
      <c r="I4" s="390"/>
      <c r="J4" s="390"/>
      <c r="BX4" s="2"/>
      <c r="BY4" s="2"/>
      <c r="BZ4" s="2"/>
      <c r="CA4" s="2"/>
    </row>
    <row r="5" spans="1:79" ht="18" customHeight="1">
      <c r="A5" s="389"/>
      <c r="B5" s="393"/>
      <c r="C5" s="393"/>
      <c r="D5" s="389"/>
      <c r="E5" s="390"/>
      <c r="F5" s="390" t="s">
        <v>147</v>
      </c>
      <c r="G5" s="390" t="s">
        <v>6</v>
      </c>
      <c r="H5" s="390"/>
      <c r="I5" s="390"/>
      <c r="J5" s="390" t="s">
        <v>148</v>
      </c>
      <c r="BX5" s="2"/>
      <c r="BY5" s="2"/>
      <c r="BZ5" s="2"/>
      <c r="CA5" s="2"/>
    </row>
    <row r="6" spans="1:79" ht="69" customHeight="1">
      <c r="A6" s="389"/>
      <c r="B6" s="394"/>
      <c r="C6" s="394"/>
      <c r="D6" s="389"/>
      <c r="E6" s="390"/>
      <c r="F6" s="390"/>
      <c r="G6" s="17" t="s">
        <v>144</v>
      </c>
      <c r="H6" s="17" t="s">
        <v>145</v>
      </c>
      <c r="I6" s="17" t="s">
        <v>146</v>
      </c>
      <c r="J6" s="390"/>
      <c r="BX6" s="2"/>
      <c r="BY6" s="2"/>
      <c r="BZ6" s="2"/>
      <c r="CA6" s="2"/>
    </row>
    <row r="7" spans="1:79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BX7" s="2"/>
      <c r="BY7" s="2"/>
      <c r="BZ7" s="2"/>
      <c r="CA7" s="2"/>
    </row>
    <row r="8" spans="1:79" ht="19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BX8" s="2"/>
      <c r="BY8" s="2"/>
      <c r="BZ8" s="2"/>
      <c r="CA8" s="2"/>
    </row>
    <row r="9" spans="1:79" ht="19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BX9" s="2"/>
      <c r="BY9" s="2"/>
      <c r="BZ9" s="2"/>
      <c r="CA9" s="2"/>
    </row>
    <row r="10" spans="1:79" ht="19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BX10" s="2"/>
      <c r="BY10" s="2"/>
      <c r="BZ10" s="2"/>
      <c r="CA10" s="2"/>
    </row>
    <row r="11" spans="1:79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BX11" s="2"/>
      <c r="BY11" s="2"/>
      <c r="BZ11" s="2"/>
      <c r="CA11" s="2"/>
    </row>
    <row r="12" spans="1:79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BX12" s="2"/>
      <c r="BY12" s="2"/>
      <c r="BZ12" s="2"/>
      <c r="CA12" s="2"/>
    </row>
    <row r="13" spans="1:79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BX13" s="2"/>
      <c r="BY13" s="2"/>
      <c r="BZ13" s="2"/>
      <c r="CA13" s="2"/>
    </row>
    <row r="14" spans="1:79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BX14" s="2"/>
      <c r="BY14" s="2"/>
      <c r="BZ14" s="2"/>
      <c r="CA14" s="2"/>
    </row>
    <row r="15" spans="1:79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BX15" s="2"/>
      <c r="BY15" s="2"/>
      <c r="BZ15" s="2"/>
      <c r="CA15" s="2"/>
    </row>
    <row r="16" spans="1:79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BX16" s="2"/>
      <c r="BY16" s="2"/>
      <c r="BZ16" s="2"/>
      <c r="CA16" s="2"/>
    </row>
    <row r="17" spans="1:79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BX17" s="2"/>
      <c r="BY17" s="2"/>
      <c r="BZ17" s="2"/>
      <c r="CA17" s="2"/>
    </row>
    <row r="18" spans="1:79" ht="19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BX18" s="2"/>
      <c r="BY18" s="2"/>
      <c r="BZ18" s="2"/>
      <c r="CA18" s="2"/>
    </row>
    <row r="19" spans="1:79" ht="19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BX19" s="2"/>
      <c r="BY19" s="2"/>
      <c r="BZ19" s="2"/>
      <c r="CA19" s="2"/>
    </row>
    <row r="20" spans="1:79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BX20" s="2"/>
      <c r="BY20" s="2"/>
      <c r="BZ20" s="2"/>
      <c r="CA20" s="2"/>
    </row>
    <row r="21" spans="1:79" ht="24.75" customHeight="1">
      <c r="A21" s="410" t="s">
        <v>160</v>
      </c>
      <c r="B21" s="410"/>
      <c r="C21" s="410"/>
      <c r="D21" s="410"/>
      <c r="E21" s="19"/>
      <c r="F21" s="19"/>
      <c r="G21" s="19"/>
      <c r="H21" s="19"/>
      <c r="I21" s="19"/>
      <c r="J21" s="19"/>
      <c r="BX21" s="2"/>
      <c r="BY21" s="2"/>
      <c r="BZ21" s="2"/>
      <c r="CA21" s="2"/>
    </row>
    <row r="24" ht="14.25">
      <c r="A24" s="71" t="s">
        <v>192</v>
      </c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ksiegowa2</cp:lastModifiedBy>
  <cp:lastPrinted>2007-03-01T13:28:48Z</cp:lastPrinted>
  <dcterms:created xsi:type="dcterms:W3CDTF">1998-12-09T13:02:10Z</dcterms:created>
  <dcterms:modified xsi:type="dcterms:W3CDTF">2007-03-30T09:22:59Z</dcterms:modified>
  <cp:category/>
  <cp:version/>
  <cp:contentType/>
  <cp:contentStatus/>
</cp:coreProperties>
</file>