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<sst xmlns="http://schemas.openxmlformats.org/spreadsheetml/2006/main" count="374" uniqueCount="148">
  <si>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</si>
  <si>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</si>
  <si>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</si>
  <si>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</si>
  <si>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</si>
  <si>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</si>
  <si>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</si>
  <si>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</si>
  <si>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</si>
  <si>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</si>
  <si>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</si>
  <si>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</si>
  <si>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</si>
  <si>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</si>
  <si>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</si>
  <si>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</si>
  <si>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</si>
  <si>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</si>
  <si>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</si>
  <si>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</si>
  <si>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</si>
  <si>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</si>
  <si>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</si>
  <si>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</si>
  <si>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</si>
  <si>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</si>
  <si>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</si>
  <si>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</si>
  <si>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</si>
  <si>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</si>
  <si>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</si>
  <si>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</si>
  <si>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</si>
  <si>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</si>
  <si>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</si>
  <si>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</si>
  <si>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</si>
  <si>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</si>
  <si>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</si>
  <si>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</si>
  <si>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</si>
  <si>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</si>
  <si>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</si>
  <si>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</si>
  <si>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</si>
  <si>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</si>
  <si>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</si>
  <si>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</si>
  <si>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</si>
  <si>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</si>
  <si>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</si>
  <si>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</si>
  <si>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</si>
  <si>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</si>
  <si>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</si>
  <si>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</si>
  <si>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</si>
  <si>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</si>
  <si>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</si>
  <si>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</si>
  <si>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</si>
  <si>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</si>
  <si>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</si>
  <si>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</si>
  <si>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</si>
  <si>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</si>
  <si>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</si>
  <si>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</si>
  <si>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</si>
  <si>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</si>
  <si>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</si>
  <si>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</si>
  <si>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</si>
  <si>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</si>
  <si>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</si>
  <si>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</si>
  <si>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</si>
  <si>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</si>
  <si>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</si>
  <si>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</si>
  <si>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</si>
  <si>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</si>
  <si>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</si>
  <si>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</si>
  <si>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</si>
  <si>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</si>
  <si>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</si>
  <si>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</si>
  <si>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</si>
  <si>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</si>
  <si>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</si>
  <si>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</si>
  <si>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</si>
  <si>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</si>
  <si>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</si>
  <si>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</si>
  <si>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</si>
  <si>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</si>
  <si>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</si>
  <si>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</si>
  <si>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</si>
  <si>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</si>
  <si>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</si>
  <si>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</si>
  <si>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</si>
  <si>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</si>
  <si>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</si>
  <si>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</si>
  <si>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</si>
  <si>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</si>
  <si>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</si>
  <si>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</si>
  <si>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</si>
  <si>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</si>
  <si>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</si>
  <si>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</si>
  <si>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</si>
  <si>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</si>
  <si>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</si>
  <si>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</si>
  <si>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</si>
  <si>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</si>
  <si>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</si>
  <si>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</si>
  <si>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</si>
  <si>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</si>
  <si>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</si>
  <si>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</si>
  <si>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</si>
  <si>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</si>
  <si>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</si>
  <si>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</si>
  <si>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</si>
  <si>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</si>
  <si>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</si>
  <si>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</si>
  <si>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</si>
  <si>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</si>
  <si>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</si>
  <si>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</si>
  <si>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</si>
  <si>
    <t>dotacja celowa z budżetu na finansowanie  lub dofinansowanie  zadań zleconych do realizacji pozostałym  jednostkom nie zaliczonym do sektora finansów publicznych</t>
  </si>
  <si>
    <t>Wybory do rad gmin,rad powiatów i sejmików województw,wybory wójtów,,burmistrzów i prezydentów miast oraz referenda  gminne,powiatowe i wojewódzkie</t>
  </si>
  <si>
    <t>Usuwanie skutków klęsk żywiołowych</t>
  </si>
  <si>
    <t>pozostałe podatki na rzecz budżetów jednostek samorządu teretorialnego</t>
  </si>
  <si>
    <t>01095</t>
  </si>
  <si>
    <t>Z dnia 30 listopada 2006r</t>
  </si>
  <si>
    <t>Do Uchwały Rady Gminy Nr XLVII/7/06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</si>
</sst>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4"/>
  <sheetViews>
    <sheetView tabSelected="1" zoomScale="75" zoomScaleNormal="75" zoomScaleSheetLayoutView="75" workbookViewId="0" topLeftCell="A374">
      <selection activeCell="I420" sqref="I420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102" t="s">
        <v>147</v>
      </c>
      <c r="B2" s="102"/>
      <c r="C2" s="102"/>
      <c r="D2" s="102"/>
      <c r="E2" s="6"/>
      <c r="F2" s="6"/>
    </row>
    <row r="3" spans="1:6" ht="15.75">
      <c r="A3" s="102" t="s">
        <v>146</v>
      </c>
      <c r="B3" s="102"/>
      <c r="C3" s="102"/>
      <c r="D3" s="102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99" t="s">
        <v>2</v>
      </c>
      <c r="B7" s="99" t="s">
        <v>3</v>
      </c>
      <c r="C7" s="99" t="s">
        <v>79</v>
      </c>
      <c r="D7" s="103" t="s">
        <v>78</v>
      </c>
      <c r="E7" s="111"/>
      <c r="F7" s="111" t="s">
        <v>131</v>
      </c>
      <c r="G7" s="106" t="s">
        <v>112</v>
      </c>
      <c r="H7" s="107"/>
      <c r="I7" s="108" t="s">
        <v>113</v>
      </c>
    </row>
    <row r="8" spans="1:9" s="3" customFormat="1" ht="12.75" customHeight="1" hidden="1">
      <c r="A8" s="100"/>
      <c r="B8" s="100"/>
      <c r="C8" s="100"/>
      <c r="D8" s="104"/>
      <c r="E8" s="112"/>
      <c r="F8" s="113"/>
      <c r="G8" s="73"/>
      <c r="H8" s="73"/>
      <c r="I8" s="109"/>
    </row>
    <row r="9" spans="1:9" s="3" customFormat="1" ht="15" customHeight="1">
      <c r="A9" s="101"/>
      <c r="B9" s="101"/>
      <c r="C9" s="101"/>
      <c r="D9" s="105"/>
      <c r="E9" s="113"/>
      <c r="F9" s="4"/>
      <c r="G9" s="74" t="s">
        <v>114</v>
      </c>
      <c r="H9" s="74" t="s">
        <v>115</v>
      </c>
      <c r="I9" s="110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F12+F17+F19+F26</f>
        <v>2497451</v>
      </c>
      <c r="G11" s="8">
        <f>G12+G17+G19+G26</f>
        <v>1001</v>
      </c>
      <c r="H11" s="8">
        <f>H12+H17+H19</f>
        <v>0</v>
      </c>
      <c r="I11" s="8">
        <f>I12+I17+I19+I26</f>
        <v>2498452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2164268</v>
      </c>
      <c r="G12" s="39">
        <f>G13+G15+G16</f>
        <v>1001</v>
      </c>
      <c r="H12" s="39">
        <f>H13+H15+H16</f>
        <v>0</v>
      </c>
      <c r="I12" s="39">
        <f>I13+I14+I16+I15</f>
        <v>2165269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451526</v>
      </c>
      <c r="G13" s="12"/>
      <c r="H13" s="12"/>
      <c r="I13" s="12">
        <f>F13+G13-H13</f>
        <v>451526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880619</v>
      </c>
      <c r="G15" s="12">
        <v>1</v>
      </c>
      <c r="H15" s="12"/>
      <c r="I15" s="12">
        <f>F15+G15-H15</f>
        <v>880620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832123</v>
      </c>
      <c r="G16" s="12">
        <v>1000</v>
      </c>
      <c r="H16" s="12"/>
      <c r="I16" s="12">
        <f>F16+G16-H16</f>
        <v>833123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111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5"/>
      <c r="B26" s="95" t="s">
        <v>145</v>
      </c>
      <c r="C26" s="96"/>
      <c r="D26" s="71" t="s">
        <v>11</v>
      </c>
      <c r="E26" s="94"/>
      <c r="F26" s="94">
        <f>SUM(F27:F31)</f>
        <v>216543</v>
      </c>
      <c r="G26" s="94">
        <f>SUM(G27:G31)</f>
        <v>0</v>
      </c>
      <c r="H26" s="94">
        <f>SUM(H27:H31)</f>
        <v>0</v>
      </c>
      <c r="I26" s="94">
        <f>SUM(I27:I31)</f>
        <v>216543</v>
      </c>
    </row>
    <row r="27" spans="1:9" s="3" customFormat="1" ht="15.75">
      <c r="A27" s="25"/>
      <c r="B27" s="95"/>
      <c r="C27" s="84">
        <v>4010</v>
      </c>
      <c r="D27" s="27" t="s">
        <v>40</v>
      </c>
      <c r="E27" s="94"/>
      <c r="F27" s="97">
        <v>735</v>
      </c>
      <c r="G27" s="98"/>
      <c r="H27" s="98"/>
      <c r="I27" s="98">
        <f>F27+G27-H27</f>
        <v>735</v>
      </c>
    </row>
    <row r="28" spans="1:9" s="3" customFormat="1" ht="15.75">
      <c r="A28" s="25"/>
      <c r="B28" s="95"/>
      <c r="C28" s="84">
        <v>4110</v>
      </c>
      <c r="D28" s="27" t="s">
        <v>33</v>
      </c>
      <c r="E28" s="94"/>
      <c r="F28" s="97">
        <v>127</v>
      </c>
      <c r="G28" s="98"/>
      <c r="H28" s="98"/>
      <c r="I28" s="98">
        <f>G28+F28-H28</f>
        <v>127</v>
      </c>
    </row>
    <row r="29" spans="1:9" s="3" customFormat="1" ht="15.75">
      <c r="A29" s="25"/>
      <c r="B29" s="95"/>
      <c r="C29" s="84">
        <v>4120</v>
      </c>
      <c r="D29" s="27" t="s">
        <v>34</v>
      </c>
      <c r="E29" s="94"/>
      <c r="F29" s="97">
        <v>18</v>
      </c>
      <c r="G29" s="98"/>
      <c r="H29" s="98"/>
      <c r="I29" s="98">
        <f>F29+G29-H29</f>
        <v>18</v>
      </c>
    </row>
    <row r="30" spans="1:9" s="3" customFormat="1" ht="15.75">
      <c r="A30" s="25"/>
      <c r="B30" s="95"/>
      <c r="C30" s="84">
        <v>4210</v>
      </c>
      <c r="D30" s="27" t="s">
        <v>15</v>
      </c>
      <c r="E30" s="94"/>
      <c r="F30" s="97">
        <v>3366</v>
      </c>
      <c r="G30" s="98"/>
      <c r="H30" s="98"/>
      <c r="I30" s="98">
        <f>F30+G30-H30</f>
        <v>3366</v>
      </c>
    </row>
    <row r="31" spans="1:9" s="3" customFormat="1" ht="15.75">
      <c r="A31" s="25"/>
      <c r="B31" s="26"/>
      <c r="C31" s="84">
        <v>4430</v>
      </c>
      <c r="D31" s="27" t="s">
        <v>27</v>
      </c>
      <c r="E31" s="9"/>
      <c r="F31" s="9">
        <v>212297</v>
      </c>
      <c r="G31" s="12"/>
      <c r="H31" s="12"/>
      <c r="I31" s="12">
        <f>F31+G31-H31</f>
        <v>212297</v>
      </c>
    </row>
    <row r="32" spans="1:9" s="3" customFormat="1" ht="15.75">
      <c r="A32" s="21" t="s">
        <v>12</v>
      </c>
      <c r="B32" s="28"/>
      <c r="C32" s="20"/>
      <c r="D32" s="24" t="s">
        <v>13</v>
      </c>
      <c r="E32" s="8"/>
      <c r="F32" s="8">
        <f>F33</f>
        <v>11241</v>
      </c>
      <c r="G32" s="11">
        <f>G33</f>
        <v>0</v>
      </c>
      <c r="H32" s="11">
        <f>H33</f>
        <v>0</v>
      </c>
      <c r="I32" s="11">
        <f>I33</f>
        <v>11241</v>
      </c>
    </row>
    <row r="33" spans="1:9" s="47" customFormat="1" ht="15.75">
      <c r="A33" s="25"/>
      <c r="B33" s="25" t="s">
        <v>14</v>
      </c>
      <c r="C33" s="29"/>
      <c r="D33" s="40" t="s">
        <v>11</v>
      </c>
      <c r="E33" s="46"/>
      <c r="F33" s="46">
        <f>SUM(F34:F36)</f>
        <v>11241</v>
      </c>
      <c r="G33" s="46">
        <f>SUM(G34:G36)</f>
        <v>0</v>
      </c>
      <c r="H33" s="46">
        <f>SUM(H34:H36)</f>
        <v>0</v>
      </c>
      <c r="I33" s="80">
        <f>F33+G33-H33</f>
        <v>11241</v>
      </c>
    </row>
    <row r="34" spans="1:9" s="3" customFormat="1" ht="15.75">
      <c r="A34" s="25"/>
      <c r="B34" s="26"/>
      <c r="C34" s="17">
        <v>4210</v>
      </c>
      <c r="D34" s="27" t="s">
        <v>15</v>
      </c>
      <c r="E34" s="9"/>
      <c r="F34" s="9">
        <v>10426</v>
      </c>
      <c r="G34" s="12"/>
      <c r="H34" s="12"/>
      <c r="I34" s="12">
        <f>F34+G34-H34</f>
        <v>10426</v>
      </c>
    </row>
    <row r="35" spans="1:9" s="3" customFormat="1" ht="15.75">
      <c r="A35" s="25"/>
      <c r="B35" s="26"/>
      <c r="C35" s="17">
        <v>4300</v>
      </c>
      <c r="D35" s="27" t="s">
        <v>16</v>
      </c>
      <c r="E35" s="9"/>
      <c r="F35" s="9">
        <v>315</v>
      </c>
      <c r="G35" s="12"/>
      <c r="H35" s="12"/>
      <c r="I35" s="12">
        <f>F35+G35-H35</f>
        <v>315</v>
      </c>
    </row>
    <row r="36" spans="1:9" s="3" customFormat="1" ht="30">
      <c r="A36" s="25"/>
      <c r="B36" s="26"/>
      <c r="C36" s="17">
        <v>4500</v>
      </c>
      <c r="D36" s="27" t="s">
        <v>144</v>
      </c>
      <c r="E36" s="9"/>
      <c r="F36" s="9">
        <v>500</v>
      </c>
      <c r="G36" s="12"/>
      <c r="H36" s="12"/>
      <c r="I36" s="12">
        <f>F36+G36-H36</f>
        <v>500</v>
      </c>
    </row>
    <row r="37" spans="1:9" s="3" customFormat="1" ht="15.75">
      <c r="A37" s="21" t="s">
        <v>17</v>
      </c>
      <c r="B37" s="28"/>
      <c r="C37" s="20"/>
      <c r="D37" s="24" t="s">
        <v>18</v>
      </c>
      <c r="E37" s="8"/>
      <c r="F37" s="8">
        <f>F38</f>
        <v>7026906</v>
      </c>
      <c r="G37" s="11">
        <f>G38</f>
        <v>828945</v>
      </c>
      <c r="H37" s="11">
        <f>H38</f>
        <v>1921189</v>
      </c>
      <c r="I37" s="11">
        <f>I38</f>
        <v>5934662</v>
      </c>
    </row>
    <row r="38" spans="1:9" s="47" customFormat="1" ht="13.5" customHeight="1">
      <c r="A38" s="25"/>
      <c r="B38" s="25" t="s">
        <v>19</v>
      </c>
      <c r="C38" s="29"/>
      <c r="D38" s="40" t="s">
        <v>20</v>
      </c>
      <c r="E38" s="46"/>
      <c r="F38" s="46">
        <f>F39+F40+F41+F42+F43+F44+F45</f>
        <v>7026906</v>
      </c>
      <c r="G38" s="39">
        <f>G39+G40+G41+G42+G43+G44+G45</f>
        <v>828945</v>
      </c>
      <c r="H38" s="39">
        <f>H39+H40+H41+H42+H43+H44</f>
        <v>1921189</v>
      </c>
      <c r="I38" s="39">
        <f>I39+I40+I41+I42+I43+I44+I45</f>
        <v>5934662</v>
      </c>
    </row>
    <row r="39" spans="1:9" s="3" customFormat="1" ht="15.75">
      <c r="A39" s="25"/>
      <c r="B39" s="26"/>
      <c r="C39" s="17">
        <v>4210</v>
      </c>
      <c r="D39" s="27" t="s">
        <v>15</v>
      </c>
      <c r="E39" s="9"/>
      <c r="F39" s="9">
        <v>26900</v>
      </c>
      <c r="G39" s="10"/>
      <c r="H39" s="12"/>
      <c r="I39" s="12">
        <f>F39++G39-H39</f>
        <v>26900</v>
      </c>
    </row>
    <row r="40" spans="1:9" s="3" customFormat="1" ht="15.75">
      <c r="A40" s="25"/>
      <c r="B40" s="26"/>
      <c r="C40" s="17">
        <v>4270</v>
      </c>
      <c r="D40" s="27" t="s">
        <v>26</v>
      </c>
      <c r="E40" s="9"/>
      <c r="F40" s="9">
        <v>254225</v>
      </c>
      <c r="G40" s="10"/>
      <c r="H40" s="12"/>
      <c r="I40" s="12">
        <f aca="true" t="shared" si="0" ref="I40:I45">F40+G40-H40</f>
        <v>254225</v>
      </c>
    </row>
    <row r="41" spans="1:9" s="3" customFormat="1" ht="15.75">
      <c r="A41" s="25"/>
      <c r="B41" s="26"/>
      <c r="C41" s="17">
        <v>4300</v>
      </c>
      <c r="D41" s="27" t="s">
        <v>16</v>
      </c>
      <c r="E41" s="9"/>
      <c r="F41" s="9">
        <v>93386</v>
      </c>
      <c r="G41" s="10"/>
      <c r="H41" s="12"/>
      <c r="I41" s="12">
        <f t="shared" si="0"/>
        <v>93386</v>
      </c>
    </row>
    <row r="42" spans="1:9" s="3" customFormat="1" ht="31.5" customHeight="1">
      <c r="A42" s="25"/>
      <c r="B42" s="26"/>
      <c r="C42" s="17">
        <v>6050</v>
      </c>
      <c r="D42" s="27" t="s">
        <v>8</v>
      </c>
      <c r="E42" s="9"/>
      <c r="F42" s="9">
        <v>2398050</v>
      </c>
      <c r="G42" s="10">
        <v>789183</v>
      </c>
      <c r="H42" s="12"/>
      <c r="I42" s="12">
        <f t="shared" si="0"/>
        <v>3187233</v>
      </c>
    </row>
    <row r="43" spans="1:9" s="3" customFormat="1" ht="30.75" customHeight="1">
      <c r="A43" s="25"/>
      <c r="B43" s="26"/>
      <c r="C43" s="17">
        <v>6058</v>
      </c>
      <c r="D43" s="27" t="s">
        <v>8</v>
      </c>
      <c r="E43" s="9"/>
      <c r="F43" s="9">
        <v>2787679</v>
      </c>
      <c r="G43" s="10"/>
      <c r="H43" s="12">
        <v>1403630</v>
      </c>
      <c r="I43" s="12">
        <f t="shared" si="0"/>
        <v>1384049</v>
      </c>
    </row>
    <row r="44" spans="1:9" s="3" customFormat="1" ht="28.5" customHeight="1">
      <c r="A44" s="25"/>
      <c r="B44" s="26"/>
      <c r="C44" s="17">
        <v>6059</v>
      </c>
      <c r="D44" s="27" t="s">
        <v>8</v>
      </c>
      <c r="E44" s="9"/>
      <c r="F44" s="9">
        <v>1454666</v>
      </c>
      <c r="G44" s="10"/>
      <c r="H44" s="12">
        <v>517559</v>
      </c>
      <c r="I44" s="12">
        <f t="shared" si="0"/>
        <v>937107</v>
      </c>
    </row>
    <row r="45" spans="1:9" s="3" customFormat="1" ht="28.5" customHeight="1">
      <c r="A45" s="25"/>
      <c r="B45" s="26"/>
      <c r="C45" s="17">
        <v>6060</v>
      </c>
      <c r="D45" s="27" t="s">
        <v>43</v>
      </c>
      <c r="E45" s="9"/>
      <c r="F45" s="9">
        <v>12000</v>
      </c>
      <c r="G45" s="10">
        <v>39762</v>
      </c>
      <c r="H45" s="12"/>
      <c r="I45" s="12">
        <f t="shared" si="0"/>
        <v>51762</v>
      </c>
    </row>
    <row r="46" spans="1:9" s="3" customFormat="1" ht="15.75">
      <c r="A46" s="21" t="s">
        <v>21</v>
      </c>
      <c r="B46" s="28"/>
      <c r="C46" s="20"/>
      <c r="D46" s="24" t="s">
        <v>22</v>
      </c>
      <c r="E46" s="8"/>
      <c r="F46" s="8">
        <f>F47</f>
        <v>267200</v>
      </c>
      <c r="G46" s="11">
        <f>G47</f>
        <v>5400</v>
      </c>
      <c r="H46" s="11">
        <f>H47</f>
        <v>0</v>
      </c>
      <c r="I46" s="11">
        <f>I47</f>
        <v>272600</v>
      </c>
    </row>
    <row r="47" spans="1:9" s="47" customFormat="1" ht="30.75" customHeight="1">
      <c r="A47" s="25"/>
      <c r="B47" s="25" t="s">
        <v>23</v>
      </c>
      <c r="C47" s="29"/>
      <c r="D47" s="40" t="s">
        <v>24</v>
      </c>
      <c r="E47" s="46"/>
      <c r="F47" s="46">
        <f>F48+F49+F50+F51+F52+F53+F54+F55+F56++F59+F58</f>
        <v>267200</v>
      </c>
      <c r="G47" s="41">
        <f>G48+G49+G50+G51+G52+G53+G54+G55+G56+G57+G59+G58</f>
        <v>5400</v>
      </c>
      <c r="H47" s="39">
        <f>H48+H49+H50+H51+H52+H53++H54+H55+H56+H57+H59</f>
        <v>0</v>
      </c>
      <c r="I47" s="39">
        <f>I48+I49+I50+I51+I52+I53+I54+I55+I57+I59+I56+I58</f>
        <v>272600</v>
      </c>
    </row>
    <row r="48" spans="1:9" s="3" customFormat="1" ht="21" customHeight="1">
      <c r="A48" s="25"/>
      <c r="B48" s="26"/>
      <c r="C48" s="17">
        <v>4170</v>
      </c>
      <c r="D48" s="27" t="s">
        <v>101</v>
      </c>
      <c r="E48" s="9"/>
      <c r="F48" s="9">
        <v>6100</v>
      </c>
      <c r="G48" s="10"/>
      <c r="H48" s="12"/>
      <c r="I48" s="12">
        <f>F48+G48-H48</f>
        <v>6100</v>
      </c>
    </row>
    <row r="49" spans="1:9" s="3" customFormat="1" ht="15.75">
      <c r="A49" s="25"/>
      <c r="B49" s="26"/>
      <c r="C49" s="17">
        <v>4210</v>
      </c>
      <c r="D49" s="27" t="s">
        <v>15</v>
      </c>
      <c r="E49" s="9"/>
      <c r="F49" s="9">
        <v>117050</v>
      </c>
      <c r="G49" s="10"/>
      <c r="H49" s="12"/>
      <c r="I49" s="12">
        <f>F49+G49-H49</f>
        <v>117050</v>
      </c>
    </row>
    <row r="50" spans="1:9" s="3" customFormat="1" ht="15.75">
      <c r="A50" s="25"/>
      <c r="B50" s="26"/>
      <c r="C50" s="17">
        <v>4260</v>
      </c>
      <c r="D50" s="27" t="s">
        <v>25</v>
      </c>
      <c r="E50" s="9"/>
      <c r="F50" s="9">
        <v>5840</v>
      </c>
      <c r="G50" s="10"/>
      <c r="H50" s="12"/>
      <c r="I50" s="12">
        <f>F50+G50-H50</f>
        <v>5840</v>
      </c>
    </row>
    <row r="51" spans="1:9" s="3" customFormat="1" ht="15.75">
      <c r="A51" s="25"/>
      <c r="B51" s="26"/>
      <c r="C51" s="17">
        <v>4270</v>
      </c>
      <c r="D51" s="27" t="s">
        <v>26</v>
      </c>
      <c r="E51" s="9"/>
      <c r="F51" s="9">
        <v>20280</v>
      </c>
      <c r="G51" s="10"/>
      <c r="H51" s="12"/>
      <c r="I51" s="12">
        <f>F51+G51-H51</f>
        <v>20280</v>
      </c>
    </row>
    <row r="52" spans="1:9" s="3" customFormat="1" ht="15.75">
      <c r="A52" s="25"/>
      <c r="B52" s="26"/>
      <c r="C52" s="17">
        <v>4300</v>
      </c>
      <c r="D52" s="27" t="s">
        <v>16</v>
      </c>
      <c r="E52" s="9"/>
      <c r="F52" s="9">
        <v>26340</v>
      </c>
      <c r="G52" s="10"/>
      <c r="H52" s="12"/>
      <c r="I52" s="12">
        <f>F52+G52-H52</f>
        <v>26340</v>
      </c>
    </row>
    <row r="53" spans="1:9" s="3" customFormat="1" ht="15.75">
      <c r="A53" s="25"/>
      <c r="B53" s="26"/>
      <c r="C53" s="17">
        <v>4430</v>
      </c>
      <c r="D53" s="27" t="s">
        <v>27</v>
      </c>
      <c r="E53" s="9"/>
      <c r="F53" s="9">
        <v>3350</v>
      </c>
      <c r="G53" s="10"/>
      <c r="H53" s="12"/>
      <c r="I53" s="12">
        <f>F53+G53--H53</f>
        <v>3350</v>
      </c>
    </row>
    <row r="54" spans="1:9" s="3" customFormat="1" ht="30">
      <c r="A54" s="25"/>
      <c r="B54" s="26"/>
      <c r="C54" s="17">
        <v>4520</v>
      </c>
      <c r="D54" s="27" t="s">
        <v>91</v>
      </c>
      <c r="E54" s="9"/>
      <c r="F54" s="9">
        <v>2500</v>
      </c>
      <c r="G54" s="10"/>
      <c r="H54" s="12"/>
      <c r="I54" s="12">
        <f>F54+G54-H54</f>
        <v>2500</v>
      </c>
    </row>
    <row r="55" spans="1:9" s="3" customFormat="1" ht="15.75">
      <c r="A55" s="25"/>
      <c r="B55" s="26"/>
      <c r="C55" s="17">
        <v>4530</v>
      </c>
      <c r="D55" s="27" t="s">
        <v>28</v>
      </c>
      <c r="E55" s="9"/>
      <c r="F55" s="9">
        <v>40250</v>
      </c>
      <c r="G55" s="10"/>
      <c r="H55" s="12"/>
      <c r="I55" s="12">
        <f>F55+G55--H55</f>
        <v>40250</v>
      </c>
    </row>
    <row r="56" spans="1:9" s="3" customFormat="1" ht="30">
      <c r="A56" s="25"/>
      <c r="B56" s="26"/>
      <c r="C56" s="17">
        <v>4590</v>
      </c>
      <c r="D56" s="27" t="s">
        <v>87</v>
      </c>
      <c r="E56" s="9"/>
      <c r="F56" s="9">
        <v>2390</v>
      </c>
      <c r="G56" s="10"/>
      <c r="H56" s="12"/>
      <c r="I56" s="12">
        <f>F56+G56-H56</f>
        <v>2390</v>
      </c>
    </row>
    <row r="57" spans="1:9" s="3" customFormat="1" ht="15.75" hidden="1">
      <c r="A57" s="25"/>
      <c r="B57" s="26"/>
      <c r="C57" s="17"/>
      <c r="D57" s="27"/>
      <c r="E57" s="9"/>
      <c r="F57" s="9">
        <f>SUM(F20:F32)</f>
        <v>544327</v>
      </c>
      <c r="G57" s="10"/>
      <c r="H57" s="12"/>
      <c r="I57" s="12"/>
    </row>
    <row r="58" spans="1:9" s="3" customFormat="1" ht="27.75" customHeight="1">
      <c r="A58" s="25"/>
      <c r="B58" s="26"/>
      <c r="C58" s="17">
        <v>6050</v>
      </c>
      <c r="D58" s="27" t="s">
        <v>8</v>
      </c>
      <c r="E58" s="9"/>
      <c r="F58" s="9">
        <v>24100</v>
      </c>
      <c r="G58" s="10">
        <v>5400</v>
      </c>
      <c r="H58" s="12"/>
      <c r="I58" s="12">
        <f>F58+G58-H58</f>
        <v>29500</v>
      </c>
    </row>
    <row r="59" spans="1:9" s="3" customFormat="1" ht="30">
      <c r="A59" s="25"/>
      <c r="B59" s="26"/>
      <c r="C59" s="17">
        <v>6060</v>
      </c>
      <c r="D59" s="27" t="s">
        <v>43</v>
      </c>
      <c r="E59" s="9"/>
      <c r="F59" s="9">
        <v>19000</v>
      </c>
      <c r="G59" s="10"/>
      <c r="H59" s="12"/>
      <c r="I59" s="12">
        <f>F59+G59-H59</f>
        <v>19000</v>
      </c>
    </row>
    <row r="60" spans="1:9" s="3" customFormat="1" ht="15.75">
      <c r="A60" s="21" t="s">
        <v>29</v>
      </c>
      <c r="B60" s="28"/>
      <c r="C60" s="20"/>
      <c r="D60" s="24" t="s">
        <v>30</v>
      </c>
      <c r="E60" s="8"/>
      <c r="F60" s="8">
        <f>F61+F66+F72+F93</f>
        <v>2033790</v>
      </c>
      <c r="G60" s="8">
        <f>G61+G66+G72+G93</f>
        <v>18000</v>
      </c>
      <c r="H60" s="8">
        <f>H61+H66+H72+H93</f>
        <v>18000</v>
      </c>
      <c r="I60" s="8">
        <f>I61+I66+I72+I93</f>
        <v>2033790</v>
      </c>
    </row>
    <row r="61" spans="1:9" s="47" customFormat="1" ht="13.5" customHeight="1">
      <c r="A61" s="25"/>
      <c r="B61" s="25" t="s">
        <v>31</v>
      </c>
      <c r="C61" s="29"/>
      <c r="D61" s="40" t="s">
        <v>32</v>
      </c>
      <c r="E61" s="46"/>
      <c r="F61" s="46">
        <f>F62+F64+F65+F63</f>
        <v>91210</v>
      </c>
      <c r="G61" s="46">
        <f>G62+G64+G65+G63</f>
        <v>0</v>
      </c>
      <c r="H61" s="46">
        <f>H62+H64+H65</f>
        <v>0</v>
      </c>
      <c r="I61" s="46">
        <f>I62+I64+I65+I63</f>
        <v>91210</v>
      </c>
    </row>
    <row r="62" spans="1:9" s="3" customFormat="1" ht="15.75">
      <c r="A62" s="25"/>
      <c r="B62" s="26"/>
      <c r="C62" s="17">
        <v>4010</v>
      </c>
      <c r="D62" s="27" t="s">
        <v>40</v>
      </c>
      <c r="E62" s="9"/>
      <c r="F62" s="9">
        <v>70346</v>
      </c>
      <c r="G62" s="10"/>
      <c r="H62" s="12"/>
      <c r="I62" s="12">
        <f>F62++G62-H62</f>
        <v>70346</v>
      </c>
    </row>
    <row r="63" spans="1:9" s="3" customFormat="1" ht="15.75">
      <c r="A63" s="25"/>
      <c r="B63" s="26"/>
      <c r="C63" s="17">
        <v>4040</v>
      </c>
      <c r="D63" s="27" t="s">
        <v>53</v>
      </c>
      <c r="E63" s="9"/>
      <c r="F63" s="9">
        <v>5882</v>
      </c>
      <c r="G63" s="10"/>
      <c r="H63" s="12"/>
      <c r="I63" s="12">
        <f>F63+G63-H63</f>
        <v>5882</v>
      </c>
    </row>
    <row r="64" spans="1:9" s="3" customFormat="1" ht="15.75">
      <c r="A64" s="25"/>
      <c r="B64" s="26"/>
      <c r="C64" s="17">
        <v>4110</v>
      </c>
      <c r="D64" s="27" t="s">
        <v>33</v>
      </c>
      <c r="E64" s="9"/>
      <c r="F64" s="9">
        <v>13114</v>
      </c>
      <c r="G64" s="10"/>
      <c r="H64" s="12"/>
      <c r="I64" s="12">
        <f>F64+G64-H64</f>
        <v>13114</v>
      </c>
    </row>
    <row r="65" spans="1:9" s="3" customFormat="1" ht="15.75">
      <c r="A65" s="25"/>
      <c r="B65" s="26"/>
      <c r="C65" s="17">
        <v>4120</v>
      </c>
      <c r="D65" s="27" t="s">
        <v>34</v>
      </c>
      <c r="E65" s="9"/>
      <c r="F65" s="9">
        <v>1868</v>
      </c>
      <c r="G65" s="10"/>
      <c r="H65" s="12"/>
      <c r="I65" s="12">
        <f>F65+G65---H65</f>
        <v>1868</v>
      </c>
    </row>
    <row r="66" spans="1:9" s="47" customFormat="1" ht="15.75">
      <c r="A66" s="25"/>
      <c r="B66" s="25" t="s">
        <v>35</v>
      </c>
      <c r="C66" s="29"/>
      <c r="D66" s="40" t="s">
        <v>36</v>
      </c>
      <c r="E66" s="46"/>
      <c r="F66" s="46">
        <f>F67+F68+F69++F70+F71</f>
        <v>63540</v>
      </c>
      <c r="G66" s="46">
        <f>G67+G68+G69++G70+G71</f>
        <v>0</v>
      </c>
      <c r="H66" s="46">
        <f>H67+H68+H69++H70</f>
        <v>0</v>
      </c>
      <c r="I66" s="46">
        <f>I67+I68+I69++I70+I71</f>
        <v>63540</v>
      </c>
    </row>
    <row r="67" spans="1:9" s="3" customFormat="1" ht="15.75">
      <c r="A67" s="25"/>
      <c r="B67" s="26"/>
      <c r="C67" s="17">
        <v>3030</v>
      </c>
      <c r="D67" s="27" t="s">
        <v>37</v>
      </c>
      <c r="E67" s="9"/>
      <c r="F67" s="9">
        <v>54600</v>
      </c>
      <c r="G67" s="10"/>
      <c r="H67" s="12"/>
      <c r="I67" s="12">
        <f>F67+G67-H67</f>
        <v>54600</v>
      </c>
    </row>
    <row r="68" spans="1:9" s="3" customFormat="1" ht="15.75">
      <c r="A68" s="25"/>
      <c r="B68" s="26"/>
      <c r="C68" s="17">
        <v>4210</v>
      </c>
      <c r="D68" s="27" t="s">
        <v>15</v>
      </c>
      <c r="E68" s="9"/>
      <c r="F68" s="9">
        <v>6000</v>
      </c>
      <c r="G68" s="10"/>
      <c r="H68" s="12"/>
      <c r="I68" s="12">
        <f>F68+G68-H68</f>
        <v>6000</v>
      </c>
    </row>
    <row r="69" spans="1:9" s="3" customFormat="1" ht="15.75">
      <c r="A69" s="25"/>
      <c r="B69" s="26"/>
      <c r="C69" s="17">
        <v>4300</v>
      </c>
      <c r="D69" s="27" t="s">
        <v>16</v>
      </c>
      <c r="E69" s="9"/>
      <c r="F69" s="9">
        <v>1630</v>
      </c>
      <c r="G69" s="10"/>
      <c r="H69" s="12"/>
      <c r="I69" s="12">
        <f>F69+G69-H69</f>
        <v>1630</v>
      </c>
    </row>
    <row r="70" spans="1:9" s="3" customFormat="1" ht="15.75">
      <c r="A70" s="25"/>
      <c r="B70" s="26"/>
      <c r="C70" s="17">
        <v>4410</v>
      </c>
      <c r="D70" s="27" t="s">
        <v>38</v>
      </c>
      <c r="E70" s="9"/>
      <c r="F70" s="9">
        <v>1070</v>
      </c>
      <c r="G70" s="10"/>
      <c r="H70" s="12"/>
      <c r="I70" s="12">
        <f>F70+G70-H70</f>
        <v>1070</v>
      </c>
    </row>
    <row r="71" spans="1:9" s="3" customFormat="1" ht="30">
      <c r="A71" s="25"/>
      <c r="B71" s="26"/>
      <c r="C71" s="17">
        <v>4610</v>
      </c>
      <c r="D71" s="27" t="s">
        <v>135</v>
      </c>
      <c r="E71" s="9"/>
      <c r="F71" s="9">
        <v>240</v>
      </c>
      <c r="G71" s="10"/>
      <c r="H71" s="12"/>
      <c r="I71" s="12">
        <f>F71+G71-H71</f>
        <v>240</v>
      </c>
    </row>
    <row r="72" spans="1:9" s="47" customFormat="1" ht="15.75">
      <c r="A72" s="29"/>
      <c r="B72" s="29">
        <v>75023</v>
      </c>
      <c r="C72" s="29"/>
      <c r="D72" s="40" t="s">
        <v>39</v>
      </c>
      <c r="E72" s="46"/>
      <c r="F72" s="46">
        <f>F73+F74+F75+F76+F77+F78+F80+F81+F82+F83+F85+F87+F88+F90+F92+F79+F84+F86+F89+F91</f>
        <v>1759190</v>
      </c>
      <c r="G72" s="46">
        <f>G73+G74+G75+G76+G77+G78+G80+G81+G82+G83+G85+G87+G88+G90+G92+G79+G84+G86+G89+G91</f>
        <v>18000</v>
      </c>
      <c r="H72" s="46">
        <f>H73+H74+H75+H76+H77+H78+H80+H81+H82+H83+H85+H87+H88+H90+H92+H79+H84+H86+H89+H91</f>
        <v>18000</v>
      </c>
      <c r="I72" s="46">
        <f>I73+I74+I75+I76+I77+I78+I80+I81+I82+I83+I85+I87+I88+I92+I79+I84+I86+I89+I91+I90</f>
        <v>1759190</v>
      </c>
    </row>
    <row r="73" spans="1:9" s="3" customFormat="1" ht="15.75">
      <c r="A73" s="29"/>
      <c r="B73" s="17"/>
      <c r="C73" s="17">
        <v>3030</v>
      </c>
      <c r="D73" s="27" t="s">
        <v>37</v>
      </c>
      <c r="E73" s="9"/>
      <c r="F73" s="9">
        <v>25100</v>
      </c>
      <c r="G73" s="10"/>
      <c r="H73" s="12"/>
      <c r="I73" s="12">
        <f>F73++G73-H73</f>
        <v>25100</v>
      </c>
    </row>
    <row r="74" spans="1:9" s="3" customFormat="1" ht="15">
      <c r="A74" s="30"/>
      <c r="B74" s="17"/>
      <c r="C74" s="17">
        <v>4010</v>
      </c>
      <c r="D74" s="27" t="s">
        <v>40</v>
      </c>
      <c r="E74" s="9"/>
      <c r="F74" s="9">
        <v>1029040</v>
      </c>
      <c r="G74" s="10"/>
      <c r="H74" s="12"/>
      <c r="I74" s="12">
        <f aca="true" t="shared" si="1" ref="I74:I80">F74+G74-H74</f>
        <v>1029040</v>
      </c>
    </row>
    <row r="75" spans="1:9" s="3" customFormat="1" ht="15">
      <c r="A75" s="30"/>
      <c r="B75" s="17"/>
      <c r="C75" s="17">
        <v>4040</v>
      </c>
      <c r="D75" s="27" t="s">
        <v>53</v>
      </c>
      <c r="E75" s="9"/>
      <c r="F75" s="9">
        <v>65882</v>
      </c>
      <c r="G75" s="10"/>
      <c r="H75" s="12"/>
      <c r="I75" s="12">
        <f t="shared" si="1"/>
        <v>65882</v>
      </c>
    </row>
    <row r="76" spans="1:14" s="3" customFormat="1" ht="15">
      <c r="A76" s="30"/>
      <c r="B76" s="17"/>
      <c r="C76" s="17">
        <v>4110</v>
      </c>
      <c r="D76" s="27" t="s">
        <v>33</v>
      </c>
      <c r="E76" s="9"/>
      <c r="F76" s="9">
        <v>179366</v>
      </c>
      <c r="G76" s="10"/>
      <c r="H76" s="12"/>
      <c r="I76" s="12">
        <f t="shared" si="1"/>
        <v>179366</v>
      </c>
      <c r="J76" s="5"/>
      <c r="K76" s="5"/>
      <c r="L76" s="5"/>
      <c r="M76" s="5"/>
      <c r="N76" s="5"/>
    </row>
    <row r="77" spans="1:14" s="3" customFormat="1" ht="15">
      <c r="A77" s="30"/>
      <c r="B77" s="17"/>
      <c r="C77" s="17">
        <v>4120</v>
      </c>
      <c r="D77" s="27" t="s">
        <v>34</v>
      </c>
      <c r="E77" s="9"/>
      <c r="F77" s="9">
        <v>25505</v>
      </c>
      <c r="G77" s="10"/>
      <c r="H77" s="12"/>
      <c r="I77" s="12">
        <f t="shared" si="1"/>
        <v>25505</v>
      </c>
      <c r="J77" s="5"/>
      <c r="K77" s="5"/>
      <c r="L77" s="5"/>
      <c r="M77" s="5"/>
      <c r="N77" s="5"/>
    </row>
    <row r="78" spans="1:14" s="3" customFormat="1" ht="30">
      <c r="A78" s="30"/>
      <c r="B78" s="30"/>
      <c r="C78" s="17">
        <v>4140</v>
      </c>
      <c r="D78" s="27" t="s">
        <v>41</v>
      </c>
      <c r="E78" s="9"/>
      <c r="F78" s="9">
        <v>6400</v>
      </c>
      <c r="G78" s="10"/>
      <c r="H78" s="12"/>
      <c r="I78" s="12">
        <f t="shared" si="1"/>
        <v>6400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4170</v>
      </c>
      <c r="D79" s="27" t="s">
        <v>101</v>
      </c>
      <c r="E79" s="9"/>
      <c r="F79" s="9">
        <v>21450</v>
      </c>
      <c r="G79" s="10"/>
      <c r="H79" s="12"/>
      <c r="I79" s="12">
        <f t="shared" si="1"/>
        <v>21450</v>
      </c>
      <c r="J79" s="5"/>
      <c r="K79" s="5"/>
      <c r="L79" s="5"/>
      <c r="M79" s="5"/>
      <c r="N79" s="5"/>
    </row>
    <row r="80" spans="1:14" s="3" customFormat="1" ht="15">
      <c r="A80" s="30"/>
      <c r="B80" s="30"/>
      <c r="C80" s="17">
        <v>4210</v>
      </c>
      <c r="D80" s="27" t="s">
        <v>15</v>
      </c>
      <c r="E80" s="9"/>
      <c r="F80" s="9">
        <v>121900</v>
      </c>
      <c r="G80" s="10">
        <v>10000</v>
      </c>
      <c r="H80" s="12"/>
      <c r="I80" s="12">
        <f t="shared" si="1"/>
        <v>131900</v>
      </c>
      <c r="J80" s="5"/>
      <c r="K80" s="5"/>
      <c r="L80" s="5"/>
      <c r="M80" s="5"/>
      <c r="N80" s="5"/>
    </row>
    <row r="81" spans="1:14" s="3" customFormat="1" ht="15">
      <c r="A81" s="30"/>
      <c r="B81" s="30"/>
      <c r="C81" s="17">
        <v>4260</v>
      </c>
      <c r="D81" s="27" t="s">
        <v>25</v>
      </c>
      <c r="E81" s="9"/>
      <c r="F81" s="9">
        <v>13500</v>
      </c>
      <c r="G81" s="10"/>
      <c r="H81" s="12"/>
      <c r="I81" s="12">
        <f>F81+G81----H81</f>
        <v>13500</v>
      </c>
      <c r="J81" s="5"/>
      <c r="K81" s="5"/>
      <c r="L81" s="5"/>
      <c r="M81" s="5"/>
      <c r="N81" s="5"/>
    </row>
    <row r="82" spans="1:14" s="3" customFormat="1" ht="15">
      <c r="A82" s="30"/>
      <c r="B82" s="30"/>
      <c r="C82" s="17">
        <v>4270</v>
      </c>
      <c r="D82" s="27" t="s">
        <v>26</v>
      </c>
      <c r="E82" s="9"/>
      <c r="F82" s="9">
        <v>30760</v>
      </c>
      <c r="G82" s="10"/>
      <c r="H82" s="12">
        <v>10000</v>
      </c>
      <c r="I82" s="12">
        <f>F82+G82-H82</f>
        <v>20760</v>
      </c>
      <c r="J82" s="5"/>
      <c r="K82" s="5"/>
      <c r="L82" s="5"/>
      <c r="M82" s="5"/>
      <c r="N82" s="5"/>
    </row>
    <row r="83" spans="1:14" s="3" customFormat="1" ht="15">
      <c r="A83" s="30"/>
      <c r="B83" s="30"/>
      <c r="C83" s="17">
        <v>4300</v>
      </c>
      <c r="D83" s="27" t="s">
        <v>16</v>
      </c>
      <c r="E83" s="9"/>
      <c r="F83" s="9">
        <v>93950</v>
      </c>
      <c r="G83" s="10">
        <v>7000</v>
      </c>
      <c r="H83" s="12"/>
      <c r="I83" s="12">
        <f>F83+G83-H83</f>
        <v>100950</v>
      </c>
      <c r="J83" s="5"/>
      <c r="K83" s="5"/>
      <c r="L83" s="5"/>
      <c r="M83" s="5"/>
      <c r="N83" s="5"/>
    </row>
    <row r="84" spans="1:14" s="3" customFormat="1" ht="15">
      <c r="A84" s="30"/>
      <c r="B84" s="30"/>
      <c r="C84" s="17">
        <v>4350</v>
      </c>
      <c r="D84" s="27" t="s">
        <v>121</v>
      </c>
      <c r="E84" s="9"/>
      <c r="F84" s="9">
        <v>2640</v>
      </c>
      <c r="G84" s="10">
        <v>1000</v>
      </c>
      <c r="H84" s="12"/>
      <c r="I84" s="12">
        <f>F84+G84--H84</f>
        <v>3640</v>
      </c>
      <c r="J84" s="5"/>
      <c r="K84" s="5"/>
      <c r="L84" s="5"/>
      <c r="M84" s="5"/>
      <c r="N84" s="5"/>
    </row>
    <row r="85" spans="1:14" s="3" customFormat="1" ht="15">
      <c r="A85" s="30"/>
      <c r="B85" s="30"/>
      <c r="C85" s="17">
        <v>4410</v>
      </c>
      <c r="D85" s="27" t="s">
        <v>38</v>
      </c>
      <c r="E85" s="9"/>
      <c r="F85" s="9">
        <v>40735</v>
      </c>
      <c r="G85" s="10"/>
      <c r="H85" s="12"/>
      <c r="I85" s="12">
        <f aca="true" t="shared" si="2" ref="I85:I92">F85+G85-H85</f>
        <v>40735</v>
      </c>
      <c r="J85" s="5"/>
      <c r="K85" s="5"/>
      <c r="L85" s="5"/>
      <c r="M85" s="5"/>
      <c r="N85" s="5"/>
    </row>
    <row r="86" spans="1:14" s="3" customFormat="1" ht="15">
      <c r="A86" s="30"/>
      <c r="B86" s="30"/>
      <c r="C86" s="17">
        <v>4420</v>
      </c>
      <c r="D86" s="27" t="s">
        <v>86</v>
      </c>
      <c r="E86" s="9"/>
      <c r="F86" s="9">
        <v>3000</v>
      </c>
      <c r="G86" s="10"/>
      <c r="H86" s="12"/>
      <c r="I86" s="9">
        <f t="shared" si="2"/>
        <v>3000</v>
      </c>
      <c r="J86" s="5"/>
      <c r="K86" s="5"/>
      <c r="L86" s="5"/>
      <c r="M86" s="5"/>
      <c r="N86" s="5"/>
    </row>
    <row r="87" spans="1:14" s="3" customFormat="1" ht="15">
      <c r="A87" s="30"/>
      <c r="B87" s="30"/>
      <c r="C87" s="17">
        <v>4430</v>
      </c>
      <c r="D87" s="27" t="s">
        <v>27</v>
      </c>
      <c r="E87" s="9"/>
      <c r="F87" s="9">
        <v>6800</v>
      </c>
      <c r="G87" s="10"/>
      <c r="H87" s="12">
        <v>4000</v>
      </c>
      <c r="I87" s="9">
        <f t="shared" si="2"/>
        <v>2800</v>
      </c>
      <c r="J87" s="5"/>
      <c r="K87" s="5"/>
      <c r="L87" s="5"/>
      <c r="M87" s="5"/>
      <c r="N87" s="5"/>
    </row>
    <row r="88" spans="1:14" s="3" customFormat="1" ht="30">
      <c r="A88" s="30"/>
      <c r="B88" s="30"/>
      <c r="C88" s="17">
        <v>4440</v>
      </c>
      <c r="D88" s="27" t="s">
        <v>42</v>
      </c>
      <c r="E88" s="9"/>
      <c r="F88" s="9">
        <v>28662</v>
      </c>
      <c r="G88" s="10"/>
      <c r="H88" s="12">
        <v>4000</v>
      </c>
      <c r="I88" s="9">
        <f t="shared" si="2"/>
        <v>24662</v>
      </c>
      <c r="J88" s="5"/>
      <c r="K88" s="5"/>
      <c r="L88" s="5"/>
      <c r="M88" s="5"/>
      <c r="N88" s="5"/>
    </row>
    <row r="89" spans="1:14" s="3" customFormat="1" ht="15" hidden="1">
      <c r="A89" s="30"/>
      <c r="B89" s="30"/>
      <c r="C89" s="17"/>
      <c r="D89" s="27"/>
      <c r="E89" s="9"/>
      <c r="F89" s="9"/>
      <c r="G89" s="10"/>
      <c r="H89" s="12"/>
      <c r="I89" s="9"/>
      <c r="J89" s="5"/>
      <c r="K89" s="5"/>
      <c r="L89" s="5"/>
      <c r="M89" s="5"/>
      <c r="N89" s="5"/>
    </row>
    <row r="90" spans="1:14" s="3" customFormat="1" ht="30">
      <c r="A90" s="30"/>
      <c r="B90" s="30"/>
      <c r="C90" s="17">
        <v>4610</v>
      </c>
      <c r="D90" s="27" t="s">
        <v>135</v>
      </c>
      <c r="E90" s="9"/>
      <c r="F90" s="9">
        <v>500</v>
      </c>
      <c r="G90" s="10"/>
      <c r="H90" s="12"/>
      <c r="I90" s="9">
        <f>F90+G90-H90</f>
        <v>500</v>
      </c>
      <c r="J90" s="5"/>
      <c r="K90" s="5"/>
      <c r="L90" s="5"/>
      <c r="M90" s="5"/>
      <c r="N90" s="5"/>
    </row>
    <row r="91" spans="1:14" s="3" customFormat="1" ht="33" customHeight="1">
      <c r="A91" s="30"/>
      <c r="B91" s="30"/>
      <c r="C91" s="17">
        <v>6050</v>
      </c>
      <c r="D91" s="27" t="s">
        <v>8</v>
      </c>
      <c r="E91" s="9"/>
      <c r="F91" s="9">
        <v>34000</v>
      </c>
      <c r="G91" s="10"/>
      <c r="H91" s="12"/>
      <c r="I91" s="9">
        <f t="shared" si="2"/>
        <v>34000</v>
      </c>
      <c r="J91" s="5"/>
      <c r="K91" s="5"/>
      <c r="L91" s="5"/>
      <c r="M91" s="5"/>
      <c r="N91" s="5"/>
    </row>
    <row r="92" spans="1:14" s="3" customFormat="1" ht="29.25" customHeight="1">
      <c r="A92" s="30"/>
      <c r="B92" s="30"/>
      <c r="C92" s="17">
        <v>6060</v>
      </c>
      <c r="D92" s="27" t="s">
        <v>43</v>
      </c>
      <c r="E92" s="9"/>
      <c r="F92" s="9">
        <v>30000</v>
      </c>
      <c r="G92" s="10"/>
      <c r="H92" s="12"/>
      <c r="I92" s="12">
        <f t="shared" si="2"/>
        <v>30000</v>
      </c>
      <c r="J92" s="5"/>
      <c r="K92" s="5"/>
      <c r="L92" s="5"/>
      <c r="M92" s="5"/>
      <c r="N92" s="5"/>
    </row>
    <row r="93" spans="1:14" s="47" customFormat="1" ht="15.75">
      <c r="A93" s="48"/>
      <c r="B93" s="29">
        <v>75095</v>
      </c>
      <c r="C93" s="29"/>
      <c r="D93" s="40" t="s">
        <v>11</v>
      </c>
      <c r="E93" s="46"/>
      <c r="F93" s="46">
        <f>F96+F95+F94</f>
        <v>119850</v>
      </c>
      <c r="G93" s="46">
        <f>G96+G95+G94</f>
        <v>0</v>
      </c>
      <c r="H93" s="46">
        <f>H96+H95+H94</f>
        <v>0</v>
      </c>
      <c r="I93" s="46">
        <f>I96+I95+I94</f>
        <v>119850</v>
      </c>
      <c r="J93" s="49"/>
      <c r="K93" s="49"/>
      <c r="L93" s="49"/>
      <c r="M93" s="49"/>
      <c r="N93" s="49"/>
    </row>
    <row r="94" spans="1:14" s="47" customFormat="1" ht="15.75">
      <c r="A94" s="48"/>
      <c r="B94" s="29"/>
      <c r="C94" s="17">
        <v>4210</v>
      </c>
      <c r="D94" s="27" t="s">
        <v>15</v>
      </c>
      <c r="E94" s="46"/>
      <c r="F94" s="9">
        <v>12000</v>
      </c>
      <c r="G94" s="10"/>
      <c r="H94" s="12"/>
      <c r="I94" s="12">
        <f>F94+G94-H94</f>
        <v>12000</v>
      </c>
      <c r="J94" s="49"/>
      <c r="K94" s="49"/>
      <c r="L94" s="49"/>
      <c r="M94" s="49"/>
      <c r="N94" s="49"/>
    </row>
    <row r="95" spans="1:14" s="3" customFormat="1" ht="15">
      <c r="A95" s="30"/>
      <c r="B95" s="17"/>
      <c r="C95" s="17">
        <v>4300</v>
      </c>
      <c r="D95" s="27" t="s">
        <v>16</v>
      </c>
      <c r="E95" s="9"/>
      <c r="F95" s="9">
        <v>99650</v>
      </c>
      <c r="G95" s="10"/>
      <c r="H95" s="12"/>
      <c r="I95" s="12">
        <f>F95+G95-H95</f>
        <v>99650</v>
      </c>
      <c r="J95" s="5"/>
      <c r="K95" s="5"/>
      <c r="L95" s="5"/>
      <c r="M95" s="5"/>
      <c r="N95" s="5"/>
    </row>
    <row r="96" spans="1:14" s="3" customFormat="1" ht="15">
      <c r="A96" s="30"/>
      <c r="B96" s="17"/>
      <c r="C96" s="17">
        <v>4430</v>
      </c>
      <c r="D96" s="27" t="s">
        <v>27</v>
      </c>
      <c r="E96" s="9"/>
      <c r="F96" s="9">
        <v>8200</v>
      </c>
      <c r="G96" s="10"/>
      <c r="H96" s="12"/>
      <c r="I96" s="12">
        <f>F96+G96-H96</f>
        <v>8200</v>
      </c>
      <c r="J96" s="5"/>
      <c r="K96" s="5"/>
      <c r="L96" s="5"/>
      <c r="M96" s="5"/>
      <c r="N96" s="5"/>
    </row>
    <row r="97" spans="1:14" s="3" customFormat="1" ht="50.25" customHeight="1">
      <c r="A97" s="31">
        <v>751</v>
      </c>
      <c r="B97" s="20"/>
      <c r="C97" s="20"/>
      <c r="D97" s="24" t="s">
        <v>92</v>
      </c>
      <c r="E97" s="8"/>
      <c r="F97" s="8">
        <f>F98+F102+F115+F108+F122</f>
        <v>23127</v>
      </c>
      <c r="G97" s="8">
        <f>G98+G102+G115+G108+G122</f>
        <v>0</v>
      </c>
      <c r="H97" s="8">
        <f>H98+H102+H115+H108+H122</f>
        <v>0</v>
      </c>
      <c r="I97" s="8">
        <f>I98+I102+I115+I108+I122</f>
        <v>23127</v>
      </c>
      <c r="J97" s="5"/>
      <c r="K97" s="5"/>
      <c r="L97" s="5"/>
      <c r="M97" s="5"/>
      <c r="N97" s="5"/>
    </row>
    <row r="98" spans="1:14" s="47" customFormat="1" ht="31.5">
      <c r="A98" s="48"/>
      <c r="B98" s="29">
        <v>75101</v>
      </c>
      <c r="C98" s="29"/>
      <c r="D98" s="40" t="s">
        <v>44</v>
      </c>
      <c r="E98" s="46"/>
      <c r="F98" s="46">
        <f>F99+F100++F101</f>
        <v>1512</v>
      </c>
      <c r="G98" s="46">
        <f>G99+G100++G101</f>
        <v>0</v>
      </c>
      <c r="H98" s="46">
        <f>H99+H100++H101</f>
        <v>0</v>
      </c>
      <c r="I98" s="46">
        <f>I99+I100++I101</f>
        <v>1512</v>
      </c>
      <c r="J98" s="49"/>
      <c r="K98" s="49"/>
      <c r="L98" s="49"/>
      <c r="M98" s="49"/>
      <c r="N98" s="49"/>
    </row>
    <row r="99" spans="1:14" s="3" customFormat="1" ht="15">
      <c r="A99" s="30"/>
      <c r="B99" s="17"/>
      <c r="C99" s="17">
        <v>4010</v>
      </c>
      <c r="D99" s="27" t="s">
        <v>40</v>
      </c>
      <c r="E99" s="9"/>
      <c r="F99" s="9">
        <v>1263</v>
      </c>
      <c r="G99" s="10"/>
      <c r="H99" s="12"/>
      <c r="I99" s="12">
        <f>F99+G99-H99</f>
        <v>1263</v>
      </c>
      <c r="J99" s="5"/>
      <c r="K99" s="5"/>
      <c r="L99" s="5"/>
      <c r="M99" s="5"/>
      <c r="N99" s="5"/>
    </row>
    <row r="100" spans="1:14" s="3" customFormat="1" ht="15">
      <c r="A100" s="30"/>
      <c r="B100" s="17"/>
      <c r="C100" s="17">
        <v>4110</v>
      </c>
      <c r="D100" s="27" t="s">
        <v>33</v>
      </c>
      <c r="E100" s="9"/>
      <c r="F100" s="9">
        <v>218</v>
      </c>
      <c r="G100" s="10"/>
      <c r="H100" s="12"/>
      <c r="I100" s="12">
        <f>F100+G100-H100</f>
        <v>218</v>
      </c>
      <c r="J100" s="5"/>
      <c r="K100" s="5"/>
      <c r="L100" s="5"/>
      <c r="M100" s="5"/>
      <c r="N100" s="5"/>
    </row>
    <row r="101" spans="1:14" s="3" customFormat="1" ht="15">
      <c r="A101" s="30"/>
      <c r="B101" s="17"/>
      <c r="C101" s="17">
        <v>4120</v>
      </c>
      <c r="D101" s="27" t="s">
        <v>34</v>
      </c>
      <c r="E101" s="9"/>
      <c r="F101" s="9">
        <v>31</v>
      </c>
      <c r="G101" s="10"/>
      <c r="H101" s="12"/>
      <c r="I101" s="12">
        <f>F101+G101-H101</f>
        <v>31</v>
      </c>
      <c r="J101" s="5"/>
      <c r="K101" s="5"/>
      <c r="L101" s="5"/>
      <c r="M101" s="5"/>
      <c r="N101" s="5"/>
    </row>
    <row r="102" spans="1:14" s="47" customFormat="1" ht="15.75" hidden="1">
      <c r="A102" s="48"/>
      <c r="B102" s="29"/>
      <c r="C102" s="29"/>
      <c r="D102" s="40"/>
      <c r="E102" s="46"/>
      <c r="F102" s="46"/>
      <c r="G102" s="41"/>
      <c r="H102" s="39"/>
      <c r="I102" s="76"/>
      <c r="J102" s="49"/>
      <c r="K102" s="49"/>
      <c r="L102" s="49"/>
      <c r="M102" s="49"/>
      <c r="N102" s="49"/>
    </row>
    <row r="103" spans="1:14" s="3" customFormat="1" ht="15" hidden="1">
      <c r="A103" s="30"/>
      <c r="B103" s="17"/>
      <c r="C103" s="17"/>
      <c r="D103" s="27"/>
      <c r="E103" s="9"/>
      <c r="F103" s="9"/>
      <c r="G103" s="10"/>
      <c r="H103" s="12"/>
      <c r="I103" s="57"/>
      <c r="J103" s="5"/>
      <c r="K103" s="5"/>
      <c r="L103" s="5"/>
      <c r="M103" s="5"/>
      <c r="N103" s="5"/>
    </row>
    <row r="104" spans="1:14" s="3" customFormat="1" ht="15" hidden="1">
      <c r="A104" s="30"/>
      <c r="B104" s="17"/>
      <c r="C104" s="17"/>
      <c r="D104" s="27"/>
      <c r="E104" s="9"/>
      <c r="F104" s="9"/>
      <c r="G104" s="10"/>
      <c r="H104" s="12"/>
      <c r="I104" s="57"/>
      <c r="J104" s="5"/>
      <c r="K104" s="5"/>
      <c r="L104" s="5"/>
      <c r="M104" s="5"/>
      <c r="N104" s="5"/>
    </row>
    <row r="105" spans="1:14" s="3" customFormat="1" ht="15" hidden="1">
      <c r="A105" s="30"/>
      <c r="B105" s="17"/>
      <c r="C105" s="17"/>
      <c r="D105" s="27"/>
      <c r="E105" s="9"/>
      <c r="F105" s="9"/>
      <c r="G105" s="10"/>
      <c r="H105" s="12"/>
      <c r="I105" s="57"/>
      <c r="J105" s="5"/>
      <c r="K105" s="5"/>
      <c r="L105" s="5"/>
      <c r="M105" s="5"/>
      <c r="N105" s="5"/>
    </row>
    <row r="106" spans="1:14" s="3" customFormat="1" ht="15" hidden="1">
      <c r="A106" s="30"/>
      <c r="B106" s="17"/>
      <c r="C106" s="17"/>
      <c r="D106" s="30"/>
      <c r="E106" s="9"/>
      <c r="F106" s="9"/>
      <c r="G106" s="10"/>
      <c r="H106" s="12"/>
      <c r="I106" s="57"/>
      <c r="J106" s="5"/>
      <c r="K106" s="5"/>
      <c r="L106" s="5"/>
      <c r="M106" s="5"/>
      <c r="N106" s="5"/>
    </row>
    <row r="107" spans="1:14" s="3" customFormat="1" ht="15" hidden="1">
      <c r="A107" s="30"/>
      <c r="B107" s="17"/>
      <c r="C107" s="17"/>
      <c r="D107" s="30"/>
      <c r="E107" s="9"/>
      <c r="F107" s="9"/>
      <c r="G107" s="10"/>
      <c r="H107" s="12"/>
      <c r="I107" s="57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29"/>
      <c r="D108" s="60"/>
      <c r="E108" s="46"/>
      <c r="F108" s="46"/>
      <c r="G108" s="41"/>
      <c r="H108" s="41"/>
      <c r="I108" s="39"/>
      <c r="J108" s="5"/>
      <c r="K108" s="5"/>
      <c r="L108" s="5"/>
      <c r="M108" s="5"/>
      <c r="N108" s="5"/>
    </row>
    <row r="109" spans="1:14" s="3" customFormat="1" ht="15.75" hidden="1">
      <c r="A109" s="30"/>
      <c r="B109" s="17"/>
      <c r="C109" s="17"/>
      <c r="D109" s="30"/>
      <c r="E109" s="9"/>
      <c r="F109" s="9"/>
      <c r="G109" s="10"/>
      <c r="H109" s="39"/>
      <c r="I109" s="12"/>
      <c r="J109" s="5"/>
      <c r="K109" s="5"/>
      <c r="L109" s="5"/>
      <c r="M109" s="5"/>
      <c r="N109" s="5"/>
    </row>
    <row r="110" spans="1:14" s="3" customFormat="1" ht="15.75" hidden="1">
      <c r="A110" s="30"/>
      <c r="B110" s="17"/>
      <c r="C110" s="17"/>
      <c r="D110" s="27"/>
      <c r="E110" s="9"/>
      <c r="F110" s="9"/>
      <c r="G110" s="10"/>
      <c r="H110" s="39"/>
      <c r="I110" s="12"/>
      <c r="J110" s="5"/>
      <c r="K110" s="5"/>
      <c r="L110" s="5"/>
      <c r="M110" s="5"/>
      <c r="N110" s="5"/>
    </row>
    <row r="111" spans="1:14" s="3" customFormat="1" ht="15.75" hidden="1">
      <c r="A111" s="30"/>
      <c r="B111" s="17"/>
      <c r="C111" s="17"/>
      <c r="D111" s="27"/>
      <c r="E111" s="9"/>
      <c r="F111" s="9"/>
      <c r="G111" s="10"/>
      <c r="H111" s="39"/>
      <c r="I111" s="12"/>
      <c r="J111" s="5"/>
      <c r="K111" s="5"/>
      <c r="L111" s="5"/>
      <c r="M111" s="5"/>
      <c r="N111" s="5"/>
    </row>
    <row r="112" spans="1:14" s="3" customFormat="1" ht="15.75" hidden="1">
      <c r="A112" s="30"/>
      <c r="B112" s="17"/>
      <c r="C112" s="17"/>
      <c r="D112" s="27"/>
      <c r="E112" s="9"/>
      <c r="F112" s="9"/>
      <c r="G112" s="10"/>
      <c r="H112" s="39"/>
      <c r="I112" s="12"/>
      <c r="J112" s="5"/>
      <c r="K112" s="5"/>
      <c r="L112" s="5"/>
      <c r="M112" s="5"/>
      <c r="N112" s="5"/>
    </row>
    <row r="113" spans="1:14" s="3" customFormat="1" ht="15.75" hidden="1">
      <c r="A113" s="30"/>
      <c r="B113" s="17"/>
      <c r="C113" s="17"/>
      <c r="D113" s="27"/>
      <c r="E113" s="9"/>
      <c r="F113" s="9"/>
      <c r="G113" s="10"/>
      <c r="H113" s="39"/>
      <c r="I113" s="12"/>
      <c r="J113" s="5"/>
      <c r="K113" s="5"/>
      <c r="L113" s="5"/>
      <c r="M113" s="5"/>
      <c r="N113" s="5"/>
    </row>
    <row r="114" spans="1:14" s="44" customFormat="1" ht="15" hidden="1">
      <c r="A114" s="30"/>
      <c r="B114" s="17"/>
      <c r="C114" s="17"/>
      <c r="D114" s="27"/>
      <c r="E114" s="9"/>
      <c r="F114" s="9"/>
      <c r="G114" s="10"/>
      <c r="H114" s="12"/>
      <c r="I114" s="12"/>
      <c r="J114" s="61"/>
      <c r="K114" s="61"/>
      <c r="L114" s="61"/>
      <c r="M114" s="61"/>
      <c r="N114" s="61"/>
    </row>
    <row r="115" spans="1:14" s="3" customFormat="1" ht="15.75" hidden="1">
      <c r="A115" s="30"/>
      <c r="B115" s="29"/>
      <c r="C115" s="29"/>
      <c r="D115" s="29"/>
      <c r="E115" s="46"/>
      <c r="F115" s="46"/>
      <c r="G115" s="41"/>
      <c r="H115" s="39"/>
      <c r="I115" s="39"/>
      <c r="J115" s="5"/>
      <c r="K115" s="5"/>
      <c r="L115" s="5"/>
      <c r="M115" s="5"/>
      <c r="N115" s="5"/>
    </row>
    <row r="116" spans="1:14" s="3" customFormat="1" ht="15.75" hidden="1">
      <c r="A116" s="30"/>
      <c r="B116" s="29"/>
      <c r="C116" s="17"/>
      <c r="D116" s="30"/>
      <c r="E116" s="9"/>
      <c r="F116" s="9"/>
      <c r="G116" s="10"/>
      <c r="H116" s="12"/>
      <c r="I116" s="12"/>
      <c r="J116" s="5"/>
      <c r="K116" s="5"/>
      <c r="L116" s="5"/>
      <c r="M116" s="5"/>
      <c r="N116" s="5"/>
    </row>
    <row r="117" spans="1:14" s="3" customFormat="1" ht="15" hidden="1">
      <c r="A117" s="30"/>
      <c r="B117" s="17"/>
      <c r="C117" s="17"/>
      <c r="D117" s="27"/>
      <c r="E117" s="9"/>
      <c r="F117" s="9"/>
      <c r="G117" s="10"/>
      <c r="H117" s="12"/>
      <c r="I117" s="12"/>
      <c r="J117" s="5"/>
      <c r="K117" s="5"/>
      <c r="L117" s="5"/>
      <c r="M117" s="5"/>
      <c r="N117" s="5"/>
    </row>
    <row r="118" spans="1:14" s="3" customFormat="1" ht="15" hidden="1">
      <c r="A118" s="30"/>
      <c r="B118" s="17"/>
      <c r="C118" s="17"/>
      <c r="D118" s="27"/>
      <c r="E118" s="9"/>
      <c r="F118" s="9"/>
      <c r="G118" s="10"/>
      <c r="H118" s="12"/>
      <c r="I118" s="12"/>
      <c r="J118" s="5"/>
      <c r="K118" s="5"/>
      <c r="L118" s="5"/>
      <c r="M118" s="5"/>
      <c r="N118" s="5"/>
    </row>
    <row r="119" spans="1:14" s="3" customFormat="1" ht="15" hidden="1">
      <c r="A119" s="30"/>
      <c r="B119" s="17"/>
      <c r="C119" s="17"/>
      <c r="D119" s="27"/>
      <c r="E119" s="9"/>
      <c r="F119" s="9"/>
      <c r="G119" s="10"/>
      <c r="H119" s="12"/>
      <c r="I119" s="12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27"/>
      <c r="E120" s="9"/>
      <c r="F120" s="9"/>
      <c r="G120" s="10"/>
      <c r="H120" s="12"/>
      <c r="I120" s="12"/>
      <c r="J120" s="5"/>
      <c r="K120" s="5"/>
      <c r="L120" s="5"/>
      <c r="M120" s="5"/>
      <c r="N120" s="5"/>
    </row>
    <row r="121" spans="1:14" s="3" customFormat="1" ht="15" hidden="1">
      <c r="A121" s="30"/>
      <c r="B121" s="17"/>
      <c r="C121" s="17"/>
      <c r="D121" s="27"/>
      <c r="E121" s="9"/>
      <c r="F121" s="9"/>
      <c r="G121" s="10"/>
      <c r="H121" s="12"/>
      <c r="I121" s="12"/>
      <c r="J121" s="5"/>
      <c r="K121" s="5"/>
      <c r="L121" s="5"/>
      <c r="M121" s="5"/>
      <c r="N121" s="5"/>
    </row>
    <row r="122" spans="1:14" s="3" customFormat="1" ht="78.75">
      <c r="A122" s="30"/>
      <c r="B122" s="70">
        <v>75109</v>
      </c>
      <c r="C122" s="70"/>
      <c r="D122" s="87" t="s">
        <v>142</v>
      </c>
      <c r="E122" s="88"/>
      <c r="F122" s="93">
        <f>F123+F124+F125+F126+F127+F128+F129</f>
        <v>21615</v>
      </c>
      <c r="G122" s="91">
        <f>G123+G124+G125+G126+G127+G128+G129</f>
        <v>0</v>
      </c>
      <c r="H122" s="89">
        <f>H123+H124+H125+H126+H127+H128+H129</f>
        <v>0</v>
      </c>
      <c r="I122" s="92">
        <f>I123+I124+I125+I126+I127+I128+I129</f>
        <v>21615</v>
      </c>
      <c r="J122" s="5"/>
      <c r="K122" s="5"/>
      <c r="L122" s="5"/>
      <c r="M122" s="5"/>
      <c r="N122" s="5"/>
    </row>
    <row r="123" spans="1:14" s="3" customFormat="1" ht="15">
      <c r="A123" s="30"/>
      <c r="B123" s="17"/>
      <c r="C123" s="17">
        <v>3030</v>
      </c>
      <c r="D123" s="27" t="s">
        <v>37</v>
      </c>
      <c r="E123" s="9"/>
      <c r="F123" s="9">
        <v>10290</v>
      </c>
      <c r="G123" s="10"/>
      <c r="H123" s="12"/>
      <c r="I123" s="12">
        <f aca="true" t="shared" si="3" ref="I123:I129">F123+G123-H123</f>
        <v>10290</v>
      </c>
      <c r="J123" s="5"/>
      <c r="K123" s="5"/>
      <c r="L123" s="5"/>
      <c r="M123" s="5"/>
      <c r="N123" s="5"/>
    </row>
    <row r="124" spans="1:14" s="3" customFormat="1" ht="15">
      <c r="A124" s="30"/>
      <c r="B124" s="17"/>
      <c r="C124" s="17">
        <v>4110</v>
      </c>
      <c r="D124" s="27" t="s">
        <v>33</v>
      </c>
      <c r="E124" s="9"/>
      <c r="F124" s="9">
        <v>665</v>
      </c>
      <c r="G124" s="10"/>
      <c r="H124" s="12"/>
      <c r="I124" s="12">
        <f t="shared" si="3"/>
        <v>665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4120</v>
      </c>
      <c r="D125" s="27" t="s">
        <v>34</v>
      </c>
      <c r="E125" s="9"/>
      <c r="F125" s="9">
        <v>95</v>
      </c>
      <c r="G125" s="10"/>
      <c r="H125" s="12"/>
      <c r="I125" s="12">
        <f t="shared" si="3"/>
        <v>95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4170</v>
      </c>
      <c r="D126" s="27" t="s">
        <v>101</v>
      </c>
      <c r="E126" s="9"/>
      <c r="F126" s="9">
        <v>3871</v>
      </c>
      <c r="G126" s="10"/>
      <c r="H126" s="12"/>
      <c r="I126" s="12">
        <f t="shared" si="3"/>
        <v>3871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4210</v>
      </c>
      <c r="D127" s="27" t="s">
        <v>15</v>
      </c>
      <c r="E127" s="9"/>
      <c r="F127" s="9">
        <v>3928</v>
      </c>
      <c r="G127" s="10"/>
      <c r="H127" s="12"/>
      <c r="I127" s="12">
        <f t="shared" si="3"/>
        <v>3928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4300</v>
      </c>
      <c r="D128" s="27" t="s">
        <v>16</v>
      </c>
      <c r="E128" s="9"/>
      <c r="F128" s="9">
        <v>2766</v>
      </c>
      <c r="G128" s="10"/>
      <c r="H128" s="12"/>
      <c r="I128" s="12">
        <f t="shared" si="3"/>
        <v>2766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4410</v>
      </c>
      <c r="D129" s="27" t="s">
        <v>38</v>
      </c>
      <c r="E129" s="9"/>
      <c r="F129" s="9">
        <v>0</v>
      </c>
      <c r="G129" s="10"/>
      <c r="H129" s="12"/>
      <c r="I129" s="12">
        <f t="shared" si="3"/>
        <v>0</v>
      </c>
      <c r="J129" s="5"/>
      <c r="K129" s="5"/>
      <c r="L129" s="5"/>
      <c r="M129" s="5"/>
      <c r="N129" s="5"/>
    </row>
    <row r="130" spans="1:14" s="3" customFormat="1" ht="15" hidden="1">
      <c r="A130" s="30"/>
      <c r="B130" s="17"/>
      <c r="C130" s="17"/>
      <c r="D130" s="27"/>
      <c r="E130" s="9"/>
      <c r="F130" s="9"/>
      <c r="G130" s="10"/>
      <c r="H130" s="12"/>
      <c r="I130" s="12"/>
      <c r="J130" s="5"/>
      <c r="K130" s="5"/>
      <c r="L130" s="5"/>
      <c r="M130" s="5"/>
      <c r="N130" s="5"/>
    </row>
    <row r="131" spans="1:14" s="3" customFormat="1" ht="31.5">
      <c r="A131" s="31">
        <v>754</v>
      </c>
      <c r="B131" s="20"/>
      <c r="C131" s="20"/>
      <c r="D131" s="24" t="s">
        <v>45</v>
      </c>
      <c r="E131" s="8"/>
      <c r="F131" s="8">
        <f>F139+F153+F136</f>
        <v>243415</v>
      </c>
      <c r="G131" s="8">
        <f>G139+G153+G136</f>
        <v>3000</v>
      </c>
      <c r="H131" s="8">
        <f>H139+H153+H136</f>
        <v>3000</v>
      </c>
      <c r="I131" s="11">
        <f>I139+I153+I136</f>
        <v>243415</v>
      </c>
      <c r="J131" s="5"/>
      <c r="K131" s="5"/>
      <c r="L131" s="5"/>
      <c r="M131" s="5"/>
      <c r="N131" s="5"/>
    </row>
    <row r="132" spans="1:14" s="47" customFormat="1" ht="15.75" hidden="1">
      <c r="A132" s="48"/>
      <c r="B132" s="29"/>
      <c r="C132" s="29"/>
      <c r="D132" s="40"/>
      <c r="E132" s="41"/>
      <c r="F132" s="46"/>
      <c r="G132" s="41"/>
      <c r="H132" s="39"/>
      <c r="I132" s="39"/>
      <c r="J132" s="49"/>
      <c r="K132" s="49"/>
      <c r="L132" s="49"/>
      <c r="M132" s="49"/>
      <c r="N132" s="49"/>
    </row>
    <row r="133" spans="1:14" s="3" customFormat="1" ht="15" hidden="1">
      <c r="A133" s="30"/>
      <c r="B133" s="17"/>
      <c r="C133" s="17"/>
      <c r="D133" s="27"/>
      <c r="E133" s="10"/>
      <c r="F133" s="9"/>
      <c r="G133" s="10"/>
      <c r="H133" s="12"/>
      <c r="I133" s="12"/>
      <c r="J133" s="5"/>
      <c r="K133" s="5"/>
      <c r="L133" s="5"/>
      <c r="M133" s="5"/>
      <c r="N133" s="5"/>
    </row>
    <row r="134" spans="1:14" s="47" customFormat="1" ht="15.75" hidden="1">
      <c r="A134" s="48"/>
      <c r="B134" s="29"/>
      <c r="C134" s="29"/>
      <c r="D134" s="40"/>
      <c r="E134" s="41"/>
      <c r="F134" s="46"/>
      <c r="G134" s="41"/>
      <c r="H134" s="39"/>
      <c r="I134" s="46"/>
      <c r="J134" s="49"/>
      <c r="K134" s="49"/>
      <c r="L134" s="49"/>
      <c r="M134" s="49"/>
      <c r="N134" s="49"/>
    </row>
    <row r="135" spans="1:14" s="3" customFormat="1" ht="15" hidden="1">
      <c r="A135" s="30"/>
      <c r="B135" s="17"/>
      <c r="C135" s="17"/>
      <c r="D135" s="27"/>
      <c r="E135" s="10"/>
      <c r="F135" s="9"/>
      <c r="G135" s="10"/>
      <c r="H135" s="12"/>
      <c r="I135" s="9"/>
      <c r="J135" s="5"/>
      <c r="K135" s="5"/>
      <c r="L135" s="5"/>
      <c r="M135" s="5"/>
      <c r="N135" s="5"/>
    </row>
    <row r="136" spans="1:14" s="3" customFormat="1" ht="15.75" hidden="1">
      <c r="A136" s="30"/>
      <c r="B136" s="29"/>
      <c r="C136" s="29"/>
      <c r="D136" s="40"/>
      <c r="E136" s="41"/>
      <c r="F136" s="46"/>
      <c r="G136" s="46"/>
      <c r="H136" s="46"/>
      <c r="I136" s="46"/>
      <c r="J136" s="5"/>
      <c r="K136" s="5"/>
      <c r="L136" s="5"/>
      <c r="M136" s="5"/>
      <c r="N136" s="5"/>
    </row>
    <row r="137" spans="1:14" s="3" customFormat="1" ht="15" hidden="1">
      <c r="A137" s="30"/>
      <c r="B137" s="17"/>
      <c r="C137" s="17"/>
      <c r="D137" s="59"/>
      <c r="E137" s="10"/>
      <c r="F137" s="9"/>
      <c r="G137" s="10"/>
      <c r="H137" s="12"/>
      <c r="I137" s="9"/>
      <c r="J137" s="5"/>
      <c r="K137" s="5"/>
      <c r="L137" s="5"/>
      <c r="M137" s="5"/>
      <c r="N137" s="5"/>
    </row>
    <row r="138" spans="1:14" s="3" customFormat="1" ht="15" hidden="1">
      <c r="A138" s="30"/>
      <c r="B138" s="17"/>
      <c r="C138" s="17"/>
      <c r="D138" s="59"/>
      <c r="E138" s="10"/>
      <c r="F138" s="9"/>
      <c r="G138" s="10"/>
      <c r="H138" s="12"/>
      <c r="I138" s="9"/>
      <c r="J138" s="5"/>
      <c r="K138" s="5"/>
      <c r="L138" s="5"/>
      <c r="M138" s="5"/>
      <c r="N138" s="5"/>
    </row>
    <row r="139" spans="1:14" s="47" customFormat="1" ht="14.25" customHeight="1">
      <c r="A139" s="48"/>
      <c r="B139" s="29">
        <v>75412</v>
      </c>
      <c r="C139" s="29"/>
      <c r="D139" s="40" t="s">
        <v>46</v>
      </c>
      <c r="E139" s="41"/>
      <c r="F139" s="46">
        <f>F141+F142+F144+F145+F146+F147+F148+F149+F150+F143+F140+F152+F151</f>
        <v>242765</v>
      </c>
      <c r="G139" s="46">
        <f>G141+G142+G144+G145+G146+G147+G148+G149+G150+G143+G140+G152+G151</f>
        <v>3000</v>
      </c>
      <c r="H139" s="46">
        <f>H141+H142+H144+H145+H146+H147+H148+H149+H150+H143+H140+H152+H151</f>
        <v>3000</v>
      </c>
      <c r="I139" s="46">
        <f>I141+I142+I144+I145+I146+I147+I148+I149+I150+I143+I140+I152+I151</f>
        <v>242765</v>
      </c>
      <c r="J139" s="49"/>
      <c r="K139" s="49"/>
      <c r="L139" s="49"/>
      <c r="M139" s="49"/>
      <c r="N139" s="49"/>
    </row>
    <row r="140" spans="1:14" s="47" customFormat="1" ht="29.25" customHeight="1" hidden="1">
      <c r="A140" s="48"/>
      <c r="B140" s="29"/>
      <c r="C140" s="17"/>
      <c r="D140" s="27"/>
      <c r="E140" s="41"/>
      <c r="F140" s="9"/>
      <c r="G140" s="10"/>
      <c r="H140" s="39"/>
      <c r="I140" s="9"/>
      <c r="J140" s="49"/>
      <c r="K140" s="49"/>
      <c r="L140" s="49"/>
      <c r="M140" s="49"/>
      <c r="N140" s="49"/>
    </row>
    <row r="141" spans="1:14" s="3" customFormat="1" ht="15">
      <c r="A141" s="30"/>
      <c r="B141" s="17"/>
      <c r="C141" s="17">
        <v>4110</v>
      </c>
      <c r="D141" s="27" t="s">
        <v>33</v>
      </c>
      <c r="E141" s="10"/>
      <c r="F141" s="9">
        <v>6133</v>
      </c>
      <c r="G141" s="10"/>
      <c r="H141" s="12"/>
      <c r="I141" s="9">
        <f>F141+G141-H141</f>
        <v>6133</v>
      </c>
      <c r="J141" s="5"/>
      <c r="K141" s="5"/>
      <c r="L141" s="5"/>
      <c r="M141" s="5"/>
      <c r="N141" s="5"/>
    </row>
    <row r="142" spans="1:14" s="3" customFormat="1" ht="15">
      <c r="A142" s="30"/>
      <c r="B142" s="17"/>
      <c r="C142" s="17">
        <v>4120</v>
      </c>
      <c r="D142" s="27" t="s">
        <v>34</v>
      </c>
      <c r="E142" s="10"/>
      <c r="F142" s="9">
        <v>872</v>
      </c>
      <c r="G142" s="10"/>
      <c r="H142" s="12"/>
      <c r="I142" s="9">
        <f>F142+G142-H142</f>
        <v>872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4170</v>
      </c>
      <c r="D143" s="27" t="s">
        <v>101</v>
      </c>
      <c r="E143" s="10"/>
      <c r="F143" s="9">
        <v>35600</v>
      </c>
      <c r="G143" s="10"/>
      <c r="H143" s="12"/>
      <c r="I143" s="9">
        <f>F143+G143-H143</f>
        <v>35600</v>
      </c>
      <c r="J143" s="5"/>
      <c r="K143" s="5"/>
      <c r="L143" s="5"/>
      <c r="M143" s="5"/>
      <c r="N143" s="5"/>
    </row>
    <row r="144" spans="1:14" s="3" customFormat="1" ht="15">
      <c r="A144" s="30"/>
      <c r="B144" s="17"/>
      <c r="C144" s="17">
        <v>4210</v>
      </c>
      <c r="D144" s="27" t="s">
        <v>15</v>
      </c>
      <c r="E144" s="10"/>
      <c r="F144" s="9">
        <v>57000</v>
      </c>
      <c r="G144" s="10"/>
      <c r="H144" s="12"/>
      <c r="I144" s="9">
        <f>F144++G144-H144</f>
        <v>57000</v>
      </c>
      <c r="J144" s="5"/>
      <c r="K144" s="5"/>
      <c r="L144" s="5"/>
      <c r="M144" s="5"/>
      <c r="N144" s="5"/>
    </row>
    <row r="145" spans="1:14" s="3" customFormat="1" ht="15">
      <c r="A145" s="30"/>
      <c r="B145" s="17"/>
      <c r="C145" s="17">
        <v>4260</v>
      </c>
      <c r="D145" s="27" t="s">
        <v>25</v>
      </c>
      <c r="E145" s="10"/>
      <c r="F145" s="9">
        <v>22000</v>
      </c>
      <c r="G145" s="10"/>
      <c r="H145" s="12"/>
      <c r="I145" s="9">
        <f>F145+G145-H145</f>
        <v>22000</v>
      </c>
      <c r="J145" s="5"/>
      <c r="K145" s="5"/>
      <c r="L145" s="5"/>
      <c r="M145" s="5"/>
      <c r="N145" s="5"/>
    </row>
    <row r="146" spans="1:14" s="3" customFormat="1" ht="15">
      <c r="A146" s="30"/>
      <c r="B146" s="17"/>
      <c r="C146" s="17">
        <v>4270</v>
      </c>
      <c r="D146" s="27" t="s">
        <v>26</v>
      </c>
      <c r="E146" s="10"/>
      <c r="F146" s="9">
        <v>19400</v>
      </c>
      <c r="G146" s="10"/>
      <c r="H146" s="12">
        <v>2000</v>
      </c>
      <c r="I146" s="9">
        <f>F146+G146-H146</f>
        <v>17400</v>
      </c>
      <c r="J146" s="5"/>
      <c r="K146" s="5"/>
      <c r="L146" s="5"/>
      <c r="M146" s="5"/>
      <c r="N146" s="5"/>
    </row>
    <row r="147" spans="1:14" s="3" customFormat="1" ht="15">
      <c r="A147" s="30"/>
      <c r="B147" s="17"/>
      <c r="C147" s="17">
        <v>4300</v>
      </c>
      <c r="D147" s="27" t="s">
        <v>16</v>
      </c>
      <c r="E147" s="10"/>
      <c r="F147" s="9">
        <v>10360</v>
      </c>
      <c r="G147" s="10"/>
      <c r="H147" s="12"/>
      <c r="I147" s="9">
        <f>F147++G147-H147</f>
        <v>10360</v>
      </c>
      <c r="J147" s="5"/>
      <c r="K147" s="5"/>
      <c r="L147" s="5"/>
      <c r="M147" s="5"/>
      <c r="N147" s="5"/>
    </row>
    <row r="148" spans="1:14" s="3" customFormat="1" ht="15">
      <c r="A148" s="30"/>
      <c r="B148" s="17"/>
      <c r="C148" s="17">
        <v>4410</v>
      </c>
      <c r="D148" s="27" t="s">
        <v>38</v>
      </c>
      <c r="E148" s="10"/>
      <c r="F148" s="9">
        <v>1250</v>
      </c>
      <c r="G148" s="10"/>
      <c r="H148" s="12">
        <v>1000</v>
      </c>
      <c r="I148" s="9">
        <f>F148+G148-H148</f>
        <v>250</v>
      </c>
      <c r="J148" s="5"/>
      <c r="K148" s="5"/>
      <c r="L148" s="5"/>
      <c r="M148" s="5"/>
      <c r="N148" s="5"/>
    </row>
    <row r="149" spans="1:14" s="3" customFormat="1" ht="15">
      <c r="A149" s="30"/>
      <c r="B149" s="17"/>
      <c r="C149" s="17">
        <v>4430</v>
      </c>
      <c r="D149" s="27" t="s">
        <v>27</v>
      </c>
      <c r="E149" s="10"/>
      <c r="F149" s="9">
        <v>13650</v>
      </c>
      <c r="G149" s="10">
        <v>3000</v>
      </c>
      <c r="H149" s="12"/>
      <c r="I149" s="9">
        <f>F149+G149-H149</f>
        <v>16650</v>
      </c>
      <c r="J149" s="5"/>
      <c r="K149" s="5"/>
      <c r="L149" s="5"/>
      <c r="M149" s="5"/>
      <c r="N149" s="5"/>
    </row>
    <row r="150" spans="1:14" s="3" customFormat="1" ht="15" hidden="1">
      <c r="A150" s="30"/>
      <c r="B150" s="17"/>
      <c r="C150" s="17"/>
      <c r="D150" s="27"/>
      <c r="E150" s="10"/>
      <c r="F150" s="9"/>
      <c r="G150" s="10"/>
      <c r="H150" s="12"/>
      <c r="I150" s="9">
        <f>F150+G150-H150</f>
        <v>0</v>
      </c>
      <c r="J150" s="5"/>
      <c r="K150" s="5"/>
      <c r="L150" s="5"/>
      <c r="M150" s="5"/>
      <c r="N150" s="5"/>
    </row>
    <row r="151" spans="1:14" s="3" customFormat="1" ht="15">
      <c r="A151" s="30"/>
      <c r="B151" s="17"/>
      <c r="C151" s="17">
        <v>6050</v>
      </c>
      <c r="D151" s="27" t="s">
        <v>8</v>
      </c>
      <c r="E151" s="10"/>
      <c r="F151" s="9">
        <v>76500</v>
      </c>
      <c r="G151" s="10"/>
      <c r="H151" s="12"/>
      <c r="I151" s="9">
        <f>F151+G151-H151</f>
        <v>76500</v>
      </c>
      <c r="J151" s="5"/>
      <c r="K151" s="5"/>
      <c r="L151" s="5"/>
      <c r="M151" s="5"/>
      <c r="N151" s="5"/>
    </row>
    <row r="152" spans="1:14" s="3" customFormat="1" ht="34.5" customHeight="1">
      <c r="A152" s="30"/>
      <c r="B152" s="17"/>
      <c r="C152" s="17">
        <v>6060</v>
      </c>
      <c r="D152" s="27" t="s">
        <v>43</v>
      </c>
      <c r="E152" s="10"/>
      <c r="F152" s="9">
        <v>0</v>
      </c>
      <c r="G152" s="10"/>
      <c r="H152" s="12"/>
      <c r="I152" s="9">
        <f>F152+G152-H152</f>
        <v>0</v>
      </c>
      <c r="J152" s="5"/>
      <c r="K152" s="5"/>
      <c r="L152" s="5"/>
      <c r="M152" s="5"/>
      <c r="N152" s="5"/>
    </row>
    <row r="153" spans="1:14" s="3" customFormat="1" ht="15.75">
      <c r="A153" s="48"/>
      <c r="B153" s="29">
        <v>75414</v>
      </c>
      <c r="C153" s="29"/>
      <c r="D153" s="40" t="s">
        <v>102</v>
      </c>
      <c r="E153" s="41"/>
      <c r="F153" s="46">
        <f>F154+F155+F156</f>
        <v>650</v>
      </c>
      <c r="G153" s="46">
        <f>G154+G155+G156</f>
        <v>0</v>
      </c>
      <c r="H153" s="46">
        <f>H154</f>
        <v>0</v>
      </c>
      <c r="I153" s="46">
        <f>I154+I155+I156</f>
        <v>650</v>
      </c>
      <c r="J153" s="5"/>
      <c r="K153" s="5"/>
      <c r="L153" s="5"/>
      <c r="M153" s="5"/>
      <c r="N153" s="5"/>
    </row>
    <row r="154" spans="1:14" s="3" customFormat="1" ht="15">
      <c r="A154" s="30"/>
      <c r="B154" s="17"/>
      <c r="C154" s="17">
        <v>4210</v>
      </c>
      <c r="D154" s="27" t="s">
        <v>15</v>
      </c>
      <c r="E154" s="10"/>
      <c r="F154" s="9">
        <v>350</v>
      </c>
      <c r="G154" s="10"/>
      <c r="H154" s="12"/>
      <c r="I154" s="9">
        <f>F154+G154-H154</f>
        <v>350</v>
      </c>
      <c r="J154" s="5"/>
      <c r="K154" s="5"/>
      <c r="L154" s="5"/>
      <c r="M154" s="5"/>
      <c r="N154" s="5"/>
    </row>
    <row r="155" spans="1:14" s="3" customFormat="1" ht="15">
      <c r="A155" s="30"/>
      <c r="B155" s="17"/>
      <c r="C155" s="17">
        <v>4300</v>
      </c>
      <c r="D155" s="27" t="s">
        <v>16</v>
      </c>
      <c r="E155" s="10"/>
      <c r="F155" s="9">
        <v>250</v>
      </c>
      <c r="G155" s="10"/>
      <c r="H155" s="12"/>
      <c r="I155" s="9">
        <f>F155+G155-H155</f>
        <v>250</v>
      </c>
      <c r="J155" s="5"/>
      <c r="K155" s="5"/>
      <c r="L155" s="5"/>
      <c r="M155" s="5"/>
      <c r="N155" s="5"/>
    </row>
    <row r="156" spans="1:14" s="3" customFormat="1" ht="15">
      <c r="A156" s="30"/>
      <c r="B156" s="17"/>
      <c r="C156" s="17">
        <v>4410</v>
      </c>
      <c r="D156" s="27" t="s">
        <v>38</v>
      </c>
      <c r="E156" s="10"/>
      <c r="F156" s="9">
        <v>50</v>
      </c>
      <c r="G156" s="10"/>
      <c r="H156" s="12"/>
      <c r="I156" s="9">
        <f>F156+G156-H156</f>
        <v>50</v>
      </c>
      <c r="J156" s="5"/>
      <c r="K156" s="5"/>
      <c r="L156" s="5"/>
      <c r="M156" s="5"/>
      <c r="N156" s="5"/>
    </row>
    <row r="157" spans="1:14" s="3" customFormat="1" ht="66" customHeight="1">
      <c r="A157" s="32">
        <v>756</v>
      </c>
      <c r="B157" s="31"/>
      <c r="C157" s="31"/>
      <c r="D157" s="66" t="s">
        <v>93</v>
      </c>
      <c r="E157" s="11"/>
      <c r="F157" s="8">
        <f>F158+F160</f>
        <v>59900</v>
      </c>
      <c r="G157" s="8">
        <f>G158+G160</f>
        <v>5000</v>
      </c>
      <c r="H157" s="8">
        <f>H158+H160</f>
        <v>0</v>
      </c>
      <c r="I157" s="8">
        <f>I158+I160</f>
        <v>64900</v>
      </c>
      <c r="J157" s="5"/>
      <c r="K157" s="5"/>
      <c r="L157" s="5"/>
      <c r="M157" s="5"/>
      <c r="N157" s="5"/>
    </row>
    <row r="158" spans="1:14" s="47" customFormat="1" ht="15.75" hidden="1">
      <c r="A158" s="48"/>
      <c r="B158" s="29">
        <v>75615</v>
      </c>
      <c r="C158" s="29"/>
      <c r="D158" s="40"/>
      <c r="E158" s="41"/>
      <c r="F158" s="46"/>
      <c r="G158" s="46"/>
      <c r="H158" s="46"/>
      <c r="I158" s="46"/>
      <c r="J158" s="49"/>
      <c r="K158" s="49"/>
      <c r="L158" s="49"/>
      <c r="M158" s="49"/>
      <c r="N158" s="49"/>
    </row>
    <row r="159" spans="1:14" s="3" customFormat="1" ht="15" hidden="1">
      <c r="A159" s="30"/>
      <c r="B159" s="17"/>
      <c r="C159" s="17"/>
      <c r="D159" s="27"/>
      <c r="E159" s="10"/>
      <c r="F159" s="9"/>
      <c r="G159" s="10"/>
      <c r="H159" s="12"/>
      <c r="I159" s="12"/>
      <c r="J159" s="5"/>
      <c r="K159" s="5"/>
      <c r="L159" s="5"/>
      <c r="M159" s="5"/>
      <c r="N159" s="5"/>
    </row>
    <row r="160" spans="1:14" s="47" customFormat="1" ht="31.5">
      <c r="A160" s="48"/>
      <c r="B160" s="29">
        <v>75647</v>
      </c>
      <c r="C160" s="29"/>
      <c r="D160" s="40" t="s">
        <v>88</v>
      </c>
      <c r="E160" s="41"/>
      <c r="F160" s="46">
        <f>F161+F162</f>
        <v>59900</v>
      </c>
      <c r="G160" s="46">
        <f>G161+G162</f>
        <v>5000</v>
      </c>
      <c r="H160" s="46">
        <f>H161+H162</f>
        <v>0</v>
      </c>
      <c r="I160" s="46">
        <f>I161+I162</f>
        <v>64900</v>
      </c>
      <c r="J160" s="49"/>
      <c r="K160" s="49"/>
      <c r="L160" s="49"/>
      <c r="M160" s="49"/>
      <c r="N160" s="49"/>
    </row>
    <row r="161" spans="1:14" s="3" customFormat="1" ht="15">
      <c r="A161" s="30"/>
      <c r="B161" s="17"/>
      <c r="C161" s="17">
        <v>4100</v>
      </c>
      <c r="D161" s="27" t="s">
        <v>89</v>
      </c>
      <c r="E161" s="10"/>
      <c r="F161" s="9">
        <v>40400</v>
      </c>
      <c r="G161" s="10">
        <v>5000</v>
      </c>
      <c r="H161" s="12"/>
      <c r="I161" s="12">
        <f>F161+G161-H161</f>
        <v>45400</v>
      </c>
      <c r="J161" s="5"/>
      <c r="K161" s="5"/>
      <c r="L161" s="5"/>
      <c r="M161" s="5"/>
      <c r="N161" s="5"/>
    </row>
    <row r="162" spans="1:14" s="3" customFormat="1" ht="15">
      <c r="A162" s="30"/>
      <c r="B162" s="17"/>
      <c r="C162" s="17">
        <v>4300</v>
      </c>
      <c r="D162" s="27" t="s">
        <v>16</v>
      </c>
      <c r="E162" s="10"/>
      <c r="F162" s="9">
        <v>19500</v>
      </c>
      <c r="G162" s="10"/>
      <c r="H162" s="12"/>
      <c r="I162" s="12">
        <f>F162+G162-H162</f>
        <v>19500</v>
      </c>
      <c r="J162" s="5"/>
      <c r="K162" s="5"/>
      <c r="L162" s="5"/>
      <c r="M162" s="5"/>
      <c r="N162" s="5"/>
    </row>
    <row r="163" spans="1:14" s="3" customFormat="1" ht="15.75">
      <c r="A163" s="31">
        <v>757</v>
      </c>
      <c r="B163" s="20"/>
      <c r="C163" s="20"/>
      <c r="D163" s="24" t="s">
        <v>47</v>
      </c>
      <c r="E163" s="11"/>
      <c r="F163" s="8">
        <f>F164+F166</f>
        <v>907451</v>
      </c>
      <c r="G163" s="8">
        <f>G164+G166</f>
        <v>0</v>
      </c>
      <c r="H163" s="8">
        <f>H164+H166</f>
        <v>0</v>
      </c>
      <c r="I163" s="8">
        <f>I164+I166</f>
        <v>907451</v>
      </c>
      <c r="J163" s="5"/>
      <c r="K163" s="5"/>
      <c r="L163" s="5"/>
      <c r="M163" s="5"/>
      <c r="N163" s="5"/>
    </row>
    <row r="164" spans="1:14" s="47" customFormat="1" ht="31.5">
      <c r="A164" s="48"/>
      <c r="B164" s="29">
        <v>75702</v>
      </c>
      <c r="C164" s="29"/>
      <c r="D164" s="40" t="s">
        <v>94</v>
      </c>
      <c r="E164" s="41"/>
      <c r="F164" s="46">
        <f>F165</f>
        <v>249000</v>
      </c>
      <c r="G164" s="46">
        <f>G165</f>
        <v>0</v>
      </c>
      <c r="H164" s="46">
        <f>H165</f>
        <v>0</v>
      </c>
      <c r="I164" s="46">
        <f>I165</f>
        <v>249000</v>
      </c>
      <c r="J164" s="49"/>
      <c r="K164" s="49"/>
      <c r="L164" s="49"/>
      <c r="M164" s="49"/>
      <c r="N164" s="49"/>
    </row>
    <row r="165" spans="1:14" s="3" customFormat="1" ht="43.5" customHeight="1">
      <c r="A165" s="30"/>
      <c r="B165" s="17"/>
      <c r="C165" s="17">
        <v>8070</v>
      </c>
      <c r="D165" s="63" t="s">
        <v>95</v>
      </c>
      <c r="E165" s="10"/>
      <c r="F165" s="9">
        <v>249000</v>
      </c>
      <c r="G165" s="10"/>
      <c r="H165" s="12"/>
      <c r="I165" s="12">
        <f>F165+G165-H165</f>
        <v>249000</v>
      </c>
      <c r="J165" s="5"/>
      <c r="K165" s="5"/>
      <c r="L165" s="5"/>
      <c r="M165" s="5"/>
      <c r="N165" s="5"/>
    </row>
    <row r="166" spans="1:14" s="3" customFormat="1" ht="45.75" customHeight="1">
      <c r="A166" s="30"/>
      <c r="B166" s="70">
        <v>75704</v>
      </c>
      <c r="C166" s="17"/>
      <c r="D166" s="71" t="s">
        <v>137</v>
      </c>
      <c r="E166" s="10"/>
      <c r="F166" s="79">
        <f>F167</f>
        <v>658451</v>
      </c>
      <c r="G166" s="79">
        <f>G167</f>
        <v>0</v>
      </c>
      <c r="H166" s="79">
        <f>H167</f>
        <v>0</v>
      </c>
      <c r="I166" s="80">
        <f>I167</f>
        <v>658451</v>
      </c>
      <c r="J166" s="5"/>
      <c r="K166" s="5"/>
      <c r="L166" s="5"/>
      <c r="M166" s="5"/>
      <c r="N166" s="5"/>
    </row>
    <row r="167" spans="1:14" s="3" customFormat="1" ht="16.5" customHeight="1">
      <c r="A167" s="30"/>
      <c r="B167" s="17"/>
      <c r="C167" s="17">
        <v>8020</v>
      </c>
      <c r="D167" s="63" t="s">
        <v>138</v>
      </c>
      <c r="E167" s="10"/>
      <c r="F167" s="9">
        <v>658451</v>
      </c>
      <c r="G167" s="10"/>
      <c r="H167" s="12"/>
      <c r="I167" s="12">
        <f>F167+G167-H167</f>
        <v>658451</v>
      </c>
      <c r="J167" s="5"/>
      <c r="K167" s="5"/>
      <c r="L167" s="5"/>
      <c r="M167" s="5"/>
      <c r="N167" s="5"/>
    </row>
    <row r="168" spans="1:14" s="3" customFormat="1" ht="15.75">
      <c r="A168" s="31">
        <v>758</v>
      </c>
      <c r="B168" s="20"/>
      <c r="C168" s="20"/>
      <c r="D168" s="24" t="s">
        <v>48</v>
      </c>
      <c r="E168" s="11"/>
      <c r="F168" s="8">
        <f>F172+F169</f>
        <v>20000</v>
      </c>
      <c r="G168" s="8">
        <f>G172+G169</f>
        <v>0</v>
      </c>
      <c r="H168" s="8">
        <f>H172+H169</f>
        <v>0</v>
      </c>
      <c r="I168" s="8">
        <f>I172+I169</f>
        <v>20000</v>
      </c>
      <c r="J168" s="5"/>
      <c r="K168" s="5"/>
      <c r="L168" s="5"/>
      <c r="M168" s="5"/>
      <c r="N168" s="5"/>
    </row>
    <row r="169" spans="1:14" s="3" customFormat="1" ht="15.75" hidden="1">
      <c r="A169" s="33"/>
      <c r="B169" s="33"/>
      <c r="C169" s="33"/>
      <c r="D169" s="50"/>
      <c r="E169" s="39"/>
      <c r="F169" s="55"/>
      <c r="G169" s="39"/>
      <c r="H169" s="39"/>
      <c r="I169" s="39"/>
      <c r="J169" s="5"/>
      <c r="K169" s="5"/>
      <c r="L169" s="5"/>
      <c r="M169" s="5"/>
      <c r="N169" s="5"/>
    </row>
    <row r="170" spans="1:14" s="3" customFormat="1" ht="15.75" hidden="1">
      <c r="A170" s="33"/>
      <c r="B170" s="34"/>
      <c r="C170" s="34"/>
      <c r="D170" s="56"/>
      <c r="E170" s="39"/>
      <c r="F170" s="58"/>
      <c r="G170" s="12"/>
      <c r="H170" s="12"/>
      <c r="I170" s="12"/>
      <c r="J170" s="5"/>
      <c r="K170" s="5"/>
      <c r="L170" s="5"/>
      <c r="M170" s="5"/>
      <c r="N170" s="5"/>
    </row>
    <row r="171" spans="1:14" s="3" customFormat="1" ht="15.75" hidden="1">
      <c r="A171" s="33"/>
      <c r="B171" s="34"/>
      <c r="C171" s="34"/>
      <c r="D171" s="56"/>
      <c r="E171" s="39"/>
      <c r="F171" s="58"/>
      <c r="G171" s="12"/>
      <c r="H171" s="12"/>
      <c r="I171" s="12"/>
      <c r="J171" s="5"/>
      <c r="K171" s="5"/>
      <c r="L171" s="5"/>
      <c r="M171" s="5"/>
      <c r="N171" s="5"/>
    </row>
    <row r="172" spans="1:14" s="47" customFormat="1" ht="15.75">
      <c r="A172" s="48"/>
      <c r="B172" s="29">
        <v>75818</v>
      </c>
      <c r="C172" s="29"/>
      <c r="D172" s="40" t="s">
        <v>49</v>
      </c>
      <c r="E172" s="41"/>
      <c r="F172" s="46">
        <f>F173</f>
        <v>20000</v>
      </c>
      <c r="G172" s="46">
        <f>G173</f>
        <v>0</v>
      </c>
      <c r="H172" s="46">
        <f>H173</f>
        <v>0</v>
      </c>
      <c r="I172" s="46">
        <f>I173</f>
        <v>20000</v>
      </c>
      <c r="J172" s="49"/>
      <c r="K172" s="49"/>
      <c r="L172" s="49"/>
      <c r="M172" s="49"/>
      <c r="N172" s="49"/>
    </row>
    <row r="173" spans="1:14" s="3" customFormat="1" ht="15">
      <c r="A173" s="30"/>
      <c r="B173" s="17"/>
      <c r="C173" s="17">
        <v>4810</v>
      </c>
      <c r="D173" s="27" t="s">
        <v>50</v>
      </c>
      <c r="E173" s="10"/>
      <c r="F173" s="9">
        <v>20000</v>
      </c>
      <c r="G173" s="10"/>
      <c r="H173" s="12"/>
      <c r="I173" s="12">
        <f>F173+G173-H173</f>
        <v>20000</v>
      </c>
      <c r="J173" s="5"/>
      <c r="K173" s="5"/>
      <c r="L173" s="5"/>
      <c r="M173" s="5"/>
      <c r="N173" s="5"/>
    </row>
    <row r="174" spans="1:14" s="3" customFormat="1" ht="15.75">
      <c r="A174" s="31">
        <v>801</v>
      </c>
      <c r="B174" s="20"/>
      <c r="C174" s="20"/>
      <c r="D174" s="24" t="s">
        <v>51</v>
      </c>
      <c r="E174" s="11"/>
      <c r="F174" s="8">
        <f>F175+F211+F223+F258+F260+F273+F276+F198</f>
        <v>8815605</v>
      </c>
      <c r="G174" s="8">
        <f>G175+G211+G223+G258+G260+G273+G276+G198</f>
        <v>31900</v>
      </c>
      <c r="H174" s="8">
        <f>H175+H211+H223+H258+H260+H273+H276+H198</f>
        <v>31900</v>
      </c>
      <c r="I174" s="8">
        <f>I175+I211+I223+I258+I260+I273+I276+I198</f>
        <v>8815605</v>
      </c>
      <c r="J174" s="5"/>
      <c r="K174" s="5"/>
      <c r="L174" s="5"/>
      <c r="M174" s="5"/>
      <c r="N174" s="5"/>
    </row>
    <row r="175" spans="1:14" s="47" customFormat="1" ht="15.75">
      <c r="A175" s="48"/>
      <c r="B175" s="29">
        <v>80101</v>
      </c>
      <c r="C175" s="29"/>
      <c r="D175" s="40" t="s">
        <v>52</v>
      </c>
      <c r="E175" s="41"/>
      <c r="F175" s="46">
        <f>SUM(F176:F197)</f>
        <v>5121036</v>
      </c>
      <c r="G175" s="46">
        <f>SUM(G176:G197)</f>
        <v>31800</v>
      </c>
      <c r="H175" s="46">
        <f>SUM(H176:H197)</f>
        <v>1900</v>
      </c>
      <c r="I175" s="46">
        <f>SUM(I176:I197)</f>
        <v>5150936</v>
      </c>
      <c r="J175" s="49"/>
      <c r="K175" s="49"/>
      <c r="L175" s="49"/>
      <c r="M175" s="49"/>
      <c r="N175" s="49"/>
    </row>
    <row r="176" spans="1:14" s="3" customFormat="1" ht="30">
      <c r="A176" s="30"/>
      <c r="B176" s="17"/>
      <c r="C176" s="17">
        <v>3020</v>
      </c>
      <c r="D176" s="27" t="s">
        <v>96</v>
      </c>
      <c r="E176" s="10"/>
      <c r="F176" s="9">
        <v>261846</v>
      </c>
      <c r="G176" s="10"/>
      <c r="H176" s="12"/>
      <c r="I176" s="12">
        <f aca="true" t="shared" si="4" ref="I176:I188">F176+G176-H176</f>
        <v>261846</v>
      </c>
      <c r="J176" s="5"/>
      <c r="K176" s="5"/>
      <c r="L176" s="5"/>
      <c r="M176" s="5"/>
      <c r="N176" s="5"/>
    </row>
    <row r="177" spans="1:14" s="3" customFormat="1" ht="15">
      <c r="A177" s="30"/>
      <c r="B177" s="17"/>
      <c r="C177" s="17">
        <v>4010</v>
      </c>
      <c r="D177" s="27" t="s">
        <v>40</v>
      </c>
      <c r="E177" s="10"/>
      <c r="F177" s="9">
        <v>3005594</v>
      </c>
      <c r="G177" s="10"/>
      <c r="H177" s="12"/>
      <c r="I177" s="12">
        <f t="shared" si="4"/>
        <v>3005594</v>
      </c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4040</v>
      </c>
      <c r="D178" s="27" t="s">
        <v>53</v>
      </c>
      <c r="E178" s="10"/>
      <c r="F178" s="9">
        <v>232284</v>
      </c>
      <c r="G178" s="10"/>
      <c r="H178" s="12"/>
      <c r="I178" s="12">
        <f t="shared" si="4"/>
        <v>232284</v>
      </c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4110</v>
      </c>
      <c r="D179" s="27" t="s">
        <v>33</v>
      </c>
      <c r="E179" s="10"/>
      <c r="F179" s="9">
        <v>607813</v>
      </c>
      <c r="G179" s="10"/>
      <c r="H179" s="12"/>
      <c r="I179" s="12">
        <f t="shared" si="4"/>
        <v>607813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4120</v>
      </c>
      <c r="D180" s="27" t="s">
        <v>34</v>
      </c>
      <c r="E180" s="10"/>
      <c r="F180" s="9">
        <v>85285</v>
      </c>
      <c r="G180" s="10"/>
      <c r="H180" s="12"/>
      <c r="I180" s="12">
        <f t="shared" si="4"/>
        <v>85285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4170</v>
      </c>
      <c r="D181" s="27" t="s">
        <v>101</v>
      </c>
      <c r="E181" s="10"/>
      <c r="F181" s="9">
        <v>7000</v>
      </c>
      <c r="G181" s="10">
        <v>1000</v>
      </c>
      <c r="H181" s="12"/>
      <c r="I181" s="12">
        <f t="shared" si="4"/>
        <v>8000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4210</v>
      </c>
      <c r="D182" s="27" t="s">
        <v>15</v>
      </c>
      <c r="E182" s="10"/>
      <c r="F182" s="9">
        <v>371548</v>
      </c>
      <c r="G182" s="10">
        <v>30000</v>
      </c>
      <c r="H182" s="12">
        <v>1800</v>
      </c>
      <c r="I182" s="12">
        <f t="shared" si="4"/>
        <v>399748</v>
      </c>
      <c r="J182" s="5"/>
      <c r="K182" s="5"/>
      <c r="L182" s="5"/>
      <c r="M182" s="5"/>
      <c r="N182" s="5"/>
    </row>
    <row r="183" spans="1:14" s="3" customFormat="1" ht="30">
      <c r="A183" s="30"/>
      <c r="B183" s="30"/>
      <c r="C183" s="17">
        <v>4240</v>
      </c>
      <c r="D183" s="27" t="s">
        <v>54</v>
      </c>
      <c r="E183" s="10"/>
      <c r="F183" s="10">
        <v>42700</v>
      </c>
      <c r="G183" s="10"/>
      <c r="H183" s="12"/>
      <c r="I183" s="12">
        <f t="shared" si="4"/>
        <v>42700</v>
      </c>
      <c r="J183" s="5"/>
      <c r="K183" s="5"/>
      <c r="L183" s="5"/>
      <c r="M183" s="5"/>
      <c r="N183" s="5"/>
    </row>
    <row r="184" spans="1:14" s="3" customFormat="1" ht="15" hidden="1">
      <c r="A184" s="30"/>
      <c r="B184" s="30"/>
      <c r="C184" s="17"/>
      <c r="D184" s="27"/>
      <c r="E184" s="10"/>
      <c r="F184" s="10"/>
      <c r="G184" s="10"/>
      <c r="H184" s="12"/>
      <c r="I184" s="12"/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4260</v>
      </c>
      <c r="D185" s="27" t="s">
        <v>25</v>
      </c>
      <c r="E185" s="10"/>
      <c r="F185" s="10">
        <v>181100</v>
      </c>
      <c r="G185" s="10"/>
      <c r="H185" s="12"/>
      <c r="I185" s="12">
        <f t="shared" si="4"/>
        <v>181100</v>
      </c>
      <c r="J185" s="5"/>
      <c r="K185" s="5"/>
      <c r="L185" s="5"/>
      <c r="M185" s="5"/>
      <c r="N185" s="5"/>
    </row>
    <row r="186" spans="1:14" s="3" customFormat="1" ht="15">
      <c r="A186" s="30"/>
      <c r="B186" s="30"/>
      <c r="C186" s="17">
        <v>4270</v>
      </c>
      <c r="D186" s="27" t="s">
        <v>26</v>
      </c>
      <c r="E186" s="10"/>
      <c r="F186" s="10">
        <v>30800</v>
      </c>
      <c r="G186" s="10"/>
      <c r="H186" s="12"/>
      <c r="I186" s="12">
        <f t="shared" si="4"/>
        <v>30800</v>
      </c>
      <c r="J186" s="5"/>
      <c r="K186" s="5"/>
      <c r="L186" s="5"/>
      <c r="M186" s="5"/>
      <c r="N186" s="5"/>
    </row>
    <row r="187" spans="1:14" s="3" customFormat="1" ht="15">
      <c r="A187" s="30"/>
      <c r="B187" s="30"/>
      <c r="C187" s="17">
        <v>4273</v>
      </c>
      <c r="D187" s="27" t="s">
        <v>26</v>
      </c>
      <c r="E187" s="10"/>
      <c r="F187" s="10">
        <v>0</v>
      </c>
      <c r="G187" s="10"/>
      <c r="H187" s="12"/>
      <c r="I187" s="12">
        <f t="shared" si="4"/>
        <v>0</v>
      </c>
      <c r="J187" s="5"/>
      <c r="K187" s="5"/>
      <c r="L187" s="5"/>
      <c r="M187" s="5"/>
      <c r="N187" s="5"/>
    </row>
    <row r="188" spans="1:14" s="3" customFormat="1" ht="15">
      <c r="A188" s="30"/>
      <c r="B188" s="30"/>
      <c r="C188" s="17">
        <v>4300</v>
      </c>
      <c r="D188" s="27" t="s">
        <v>16</v>
      </c>
      <c r="E188" s="10"/>
      <c r="F188" s="10">
        <v>56200</v>
      </c>
      <c r="G188" s="10">
        <v>800</v>
      </c>
      <c r="H188" s="12">
        <v>100</v>
      </c>
      <c r="I188" s="12">
        <f t="shared" si="4"/>
        <v>56900</v>
      </c>
      <c r="J188" s="5"/>
      <c r="K188" s="5"/>
      <c r="L188" s="5"/>
      <c r="M188" s="5"/>
      <c r="N188" s="5"/>
    </row>
    <row r="189" spans="1:14" s="3" customFormat="1" ht="15">
      <c r="A189" s="30"/>
      <c r="B189" s="30"/>
      <c r="C189" s="17">
        <v>4350</v>
      </c>
      <c r="D189" s="27" t="s">
        <v>121</v>
      </c>
      <c r="E189" s="10"/>
      <c r="F189" s="10">
        <v>7600</v>
      </c>
      <c r="G189" s="10"/>
      <c r="H189" s="12"/>
      <c r="I189" s="12">
        <f>F189+G189-H188:H189</f>
        <v>7600</v>
      </c>
      <c r="J189" s="5"/>
      <c r="K189" s="5"/>
      <c r="L189" s="5"/>
      <c r="M189" s="5"/>
      <c r="N189" s="5"/>
    </row>
    <row r="190" spans="1:14" s="3" customFormat="1" ht="15">
      <c r="A190" s="30"/>
      <c r="B190" s="30"/>
      <c r="C190" s="17">
        <v>4410</v>
      </c>
      <c r="D190" s="27" t="s">
        <v>38</v>
      </c>
      <c r="E190" s="10"/>
      <c r="F190" s="10">
        <v>10800</v>
      </c>
      <c r="G190" s="10"/>
      <c r="H190" s="12"/>
      <c r="I190" s="12">
        <f>F190+G190-H190</f>
        <v>10800</v>
      </c>
      <c r="J190" s="5"/>
      <c r="K190" s="5"/>
      <c r="L190" s="5"/>
      <c r="M190" s="5"/>
      <c r="N190" s="5"/>
    </row>
    <row r="191" spans="1:14" s="3" customFormat="1" ht="15">
      <c r="A191" s="30"/>
      <c r="B191" s="30"/>
      <c r="C191" s="17">
        <v>4430</v>
      </c>
      <c r="D191" s="27" t="s">
        <v>81</v>
      </c>
      <c r="E191" s="10"/>
      <c r="F191" s="10">
        <v>10900</v>
      </c>
      <c r="G191" s="10"/>
      <c r="H191" s="12"/>
      <c r="I191" s="12">
        <f>F191+G191-H191</f>
        <v>10900</v>
      </c>
      <c r="J191" s="5"/>
      <c r="K191" s="5"/>
      <c r="L191" s="5"/>
      <c r="M191" s="5"/>
      <c r="N191" s="5"/>
    </row>
    <row r="192" spans="1:14" s="3" customFormat="1" ht="30">
      <c r="A192" s="30"/>
      <c r="B192" s="30"/>
      <c r="C192" s="17">
        <v>4440</v>
      </c>
      <c r="D192" s="27" t="s">
        <v>55</v>
      </c>
      <c r="E192" s="10"/>
      <c r="F192" s="10">
        <v>175566</v>
      </c>
      <c r="G192" s="10"/>
      <c r="H192" s="12"/>
      <c r="I192" s="12">
        <f>F192++G192-H192</f>
        <v>175566</v>
      </c>
      <c r="J192" s="5"/>
      <c r="K192" s="5"/>
      <c r="L192" s="5"/>
      <c r="M192" s="5"/>
      <c r="N192" s="5"/>
    </row>
    <row r="193" spans="1:14" s="3" customFormat="1" ht="15" hidden="1">
      <c r="A193" s="30"/>
      <c r="B193" s="30"/>
      <c r="C193" s="17"/>
      <c r="D193" s="27"/>
      <c r="E193" s="10"/>
      <c r="F193" s="10"/>
      <c r="G193" s="10"/>
      <c r="H193" s="12"/>
      <c r="I193" s="12"/>
      <c r="J193" s="5"/>
      <c r="K193" s="5"/>
      <c r="L193" s="5"/>
      <c r="M193" s="5"/>
      <c r="N193" s="5"/>
    </row>
    <row r="194" spans="1:14" s="3" customFormat="1" ht="15" hidden="1">
      <c r="A194" s="30"/>
      <c r="B194" s="30"/>
      <c r="C194" s="17"/>
      <c r="D194" s="27"/>
      <c r="E194" s="10"/>
      <c r="F194" s="10"/>
      <c r="G194" s="10"/>
      <c r="H194" s="12"/>
      <c r="I194" s="12"/>
      <c r="J194" s="5"/>
      <c r="K194" s="5"/>
      <c r="L194" s="5"/>
      <c r="M194" s="5"/>
      <c r="N194" s="5"/>
    </row>
    <row r="195" spans="1:14" s="3" customFormat="1" ht="15" hidden="1">
      <c r="A195" s="30"/>
      <c r="B195" s="30"/>
      <c r="C195" s="17"/>
      <c r="D195" s="27"/>
      <c r="E195" s="10"/>
      <c r="F195" s="10"/>
      <c r="G195" s="10"/>
      <c r="H195" s="12"/>
      <c r="I195" s="12"/>
      <c r="J195" s="5"/>
      <c r="K195" s="5"/>
      <c r="L195" s="5"/>
      <c r="M195" s="5"/>
      <c r="N195" s="5"/>
    </row>
    <row r="196" spans="1:14" s="3" customFormat="1" ht="15" hidden="1">
      <c r="A196" s="30"/>
      <c r="B196" s="30"/>
      <c r="C196" s="17"/>
      <c r="D196" s="27"/>
      <c r="E196" s="10"/>
      <c r="F196" s="10"/>
      <c r="G196" s="10"/>
      <c r="H196" s="12"/>
      <c r="I196" s="12"/>
      <c r="J196" s="5"/>
      <c r="K196" s="5"/>
      <c r="L196" s="5"/>
      <c r="M196" s="5"/>
      <c r="N196" s="5"/>
    </row>
    <row r="197" spans="1:14" s="3" customFormat="1" ht="15">
      <c r="A197" s="30"/>
      <c r="B197" s="30"/>
      <c r="C197" s="17">
        <v>6050</v>
      </c>
      <c r="D197" s="27" t="s">
        <v>8</v>
      </c>
      <c r="E197" s="10"/>
      <c r="F197" s="10">
        <v>34000</v>
      </c>
      <c r="G197" s="10"/>
      <c r="H197" s="12"/>
      <c r="I197" s="12">
        <f>F197+G197-H197</f>
        <v>34000</v>
      </c>
      <c r="J197" s="5"/>
      <c r="K197" s="5"/>
      <c r="L197" s="5"/>
      <c r="M197" s="5"/>
      <c r="N197" s="5"/>
    </row>
    <row r="198" spans="1:14" s="3" customFormat="1" ht="31.5">
      <c r="A198" s="30"/>
      <c r="B198" s="29">
        <v>80103</v>
      </c>
      <c r="C198" s="17"/>
      <c r="D198" s="40" t="s">
        <v>119</v>
      </c>
      <c r="E198" s="10"/>
      <c r="F198" s="41">
        <f>F199+F200+F201+F202+F203+F204+F205+F206+F208+F209+F210</f>
        <v>345619</v>
      </c>
      <c r="G198" s="41">
        <f>G199+G200+G201+G202+G203+G204+G205+G206+G208+G209+G210</f>
        <v>0</v>
      </c>
      <c r="H198" s="41">
        <f>H199+H200+H201+H202+H203+H204+H205+H206+H208+H209+H210</f>
        <v>0</v>
      </c>
      <c r="I198" s="41">
        <f>I199+I200+I201+I202+I203+I204+I205+I206+I208+I209+I210</f>
        <v>345619</v>
      </c>
      <c r="J198" s="5"/>
      <c r="K198" s="5"/>
      <c r="L198" s="5"/>
      <c r="M198" s="5"/>
      <c r="N198" s="5"/>
    </row>
    <row r="199" spans="1:14" s="3" customFormat="1" ht="30">
      <c r="A199" s="30"/>
      <c r="B199" s="30"/>
      <c r="C199" s="17">
        <v>3020</v>
      </c>
      <c r="D199" s="27" t="s">
        <v>97</v>
      </c>
      <c r="E199" s="10"/>
      <c r="F199" s="10">
        <v>24730</v>
      </c>
      <c r="G199" s="10"/>
      <c r="H199" s="12"/>
      <c r="I199" s="12">
        <f aca="true" t="shared" si="5" ref="I199:I209">F199+G199-H199</f>
        <v>24730</v>
      </c>
      <c r="J199" s="5"/>
      <c r="K199" s="5"/>
      <c r="L199" s="5"/>
      <c r="M199" s="5"/>
      <c r="N199" s="5"/>
    </row>
    <row r="200" spans="1:14" s="3" customFormat="1" ht="15">
      <c r="A200" s="30"/>
      <c r="B200" s="30"/>
      <c r="C200" s="17">
        <v>4010</v>
      </c>
      <c r="D200" s="27" t="s">
        <v>40</v>
      </c>
      <c r="E200" s="10"/>
      <c r="F200" s="10">
        <v>227240</v>
      </c>
      <c r="G200" s="10"/>
      <c r="H200" s="12"/>
      <c r="I200" s="12">
        <f t="shared" si="5"/>
        <v>227240</v>
      </c>
      <c r="J200" s="5"/>
      <c r="K200" s="5"/>
      <c r="L200" s="5"/>
      <c r="M200" s="5"/>
      <c r="N200" s="5"/>
    </row>
    <row r="201" spans="1:14" s="3" customFormat="1" ht="15">
      <c r="A201" s="30"/>
      <c r="B201" s="30"/>
      <c r="C201" s="17">
        <v>4040</v>
      </c>
      <c r="D201" s="27" t="s">
        <v>53</v>
      </c>
      <c r="E201" s="10"/>
      <c r="F201" s="10">
        <v>17599</v>
      </c>
      <c r="G201" s="10"/>
      <c r="H201" s="12"/>
      <c r="I201" s="12">
        <f t="shared" si="5"/>
        <v>17599</v>
      </c>
      <c r="J201" s="5"/>
      <c r="K201" s="5"/>
      <c r="L201" s="5"/>
      <c r="M201" s="5"/>
      <c r="N201" s="5"/>
    </row>
    <row r="202" spans="1:14" s="3" customFormat="1" ht="15">
      <c r="A202" s="30"/>
      <c r="B202" s="30"/>
      <c r="C202" s="17">
        <v>4110</v>
      </c>
      <c r="D202" s="27" t="s">
        <v>33</v>
      </c>
      <c r="E202" s="10"/>
      <c r="F202" s="10">
        <v>46949</v>
      </c>
      <c r="G202" s="10"/>
      <c r="H202" s="12"/>
      <c r="I202" s="12">
        <f t="shared" si="5"/>
        <v>46949</v>
      </c>
      <c r="J202" s="5"/>
      <c r="K202" s="5"/>
      <c r="L202" s="5"/>
      <c r="M202" s="5"/>
      <c r="N202" s="5"/>
    </row>
    <row r="203" spans="1:14" s="3" customFormat="1" ht="15">
      <c r="A203" s="30"/>
      <c r="B203" s="30"/>
      <c r="C203" s="17">
        <v>4120</v>
      </c>
      <c r="D203" s="27" t="s">
        <v>34</v>
      </c>
      <c r="E203" s="10"/>
      <c r="F203" s="10">
        <v>6586</v>
      </c>
      <c r="G203" s="10"/>
      <c r="H203" s="12"/>
      <c r="I203" s="12">
        <f t="shared" si="5"/>
        <v>6586</v>
      </c>
      <c r="J203" s="5"/>
      <c r="K203" s="5"/>
      <c r="L203" s="5"/>
      <c r="M203" s="5"/>
      <c r="N203" s="5"/>
    </row>
    <row r="204" spans="1:14" s="3" customFormat="1" ht="15">
      <c r="A204" s="30"/>
      <c r="B204" s="30"/>
      <c r="C204" s="17">
        <v>4210</v>
      </c>
      <c r="D204" s="27" t="s">
        <v>15</v>
      </c>
      <c r="E204" s="10"/>
      <c r="F204" s="10">
        <v>1600</v>
      </c>
      <c r="G204" s="10"/>
      <c r="H204" s="12"/>
      <c r="I204" s="12">
        <f t="shared" si="5"/>
        <v>1600</v>
      </c>
      <c r="J204" s="5"/>
      <c r="K204" s="5"/>
      <c r="L204" s="5"/>
      <c r="M204" s="5"/>
      <c r="N204" s="5"/>
    </row>
    <row r="205" spans="1:14" s="3" customFormat="1" ht="30">
      <c r="A205" s="30"/>
      <c r="B205" s="30"/>
      <c r="C205" s="17">
        <v>4240</v>
      </c>
      <c r="D205" s="27" t="s">
        <v>54</v>
      </c>
      <c r="E205" s="10"/>
      <c r="F205" s="10">
        <v>5000</v>
      </c>
      <c r="G205" s="10"/>
      <c r="H205" s="12"/>
      <c r="I205" s="12">
        <f t="shared" si="5"/>
        <v>5000</v>
      </c>
      <c r="J205" s="5"/>
      <c r="K205" s="5"/>
      <c r="L205" s="5"/>
      <c r="M205" s="5"/>
      <c r="N205" s="5"/>
    </row>
    <row r="206" spans="1:14" s="3" customFormat="1" ht="30">
      <c r="A206" s="30"/>
      <c r="B206" s="30"/>
      <c r="C206" s="17">
        <v>4243</v>
      </c>
      <c r="D206" s="27" t="s">
        <v>54</v>
      </c>
      <c r="E206" s="10"/>
      <c r="F206" s="10"/>
      <c r="G206" s="10"/>
      <c r="H206" s="12"/>
      <c r="I206" s="12">
        <f t="shared" si="5"/>
        <v>0</v>
      </c>
      <c r="J206" s="5"/>
      <c r="K206" s="5"/>
      <c r="L206" s="5"/>
      <c r="M206" s="5"/>
      <c r="N206" s="5"/>
    </row>
    <row r="207" spans="1:14" s="3" customFormat="1" ht="15">
      <c r="A207" s="30"/>
      <c r="B207" s="30"/>
      <c r="C207" s="17">
        <v>4270</v>
      </c>
      <c r="D207" s="27" t="s">
        <v>26</v>
      </c>
      <c r="E207" s="10"/>
      <c r="F207" s="10"/>
      <c r="G207" s="10"/>
      <c r="H207" s="10"/>
      <c r="I207" s="10">
        <v>0</v>
      </c>
      <c r="J207" s="5"/>
      <c r="K207" s="5"/>
      <c r="L207" s="5"/>
      <c r="M207" s="5"/>
      <c r="N207" s="5"/>
    </row>
    <row r="208" spans="1:14" s="3" customFormat="1" ht="15">
      <c r="A208" s="30"/>
      <c r="B208" s="30"/>
      <c r="C208" s="17">
        <v>4300</v>
      </c>
      <c r="D208" s="27" t="s">
        <v>16</v>
      </c>
      <c r="E208" s="10"/>
      <c r="F208" s="10">
        <v>1300</v>
      </c>
      <c r="G208" s="10"/>
      <c r="H208" s="12"/>
      <c r="I208" s="12">
        <f t="shared" si="5"/>
        <v>1300</v>
      </c>
      <c r="J208" s="5"/>
      <c r="K208" s="5"/>
      <c r="L208" s="5"/>
      <c r="M208" s="5"/>
      <c r="N208" s="5"/>
    </row>
    <row r="209" spans="1:14" s="3" customFormat="1" ht="15">
      <c r="A209" s="30"/>
      <c r="B209" s="30"/>
      <c r="C209" s="17">
        <v>4410</v>
      </c>
      <c r="D209" s="30" t="s">
        <v>38</v>
      </c>
      <c r="E209" s="10"/>
      <c r="F209" s="10">
        <v>550</v>
      </c>
      <c r="G209" s="10"/>
      <c r="H209" s="12"/>
      <c r="I209" s="12">
        <f t="shared" si="5"/>
        <v>550</v>
      </c>
      <c r="J209" s="5"/>
      <c r="K209" s="5"/>
      <c r="L209" s="5"/>
      <c r="M209" s="5"/>
      <c r="N209" s="5"/>
    </row>
    <row r="210" spans="1:14" s="3" customFormat="1" ht="30">
      <c r="A210" s="30"/>
      <c r="B210" s="30"/>
      <c r="C210" s="17">
        <v>4440</v>
      </c>
      <c r="D210" s="27" t="s">
        <v>55</v>
      </c>
      <c r="E210" s="10"/>
      <c r="F210" s="10">
        <v>14065</v>
      </c>
      <c r="G210" s="10"/>
      <c r="H210" s="12"/>
      <c r="I210" s="12">
        <f>F210+G210-H210</f>
        <v>14065</v>
      </c>
      <c r="J210" s="5"/>
      <c r="K210" s="5"/>
      <c r="L210" s="5"/>
      <c r="M210" s="5"/>
      <c r="N210" s="5"/>
    </row>
    <row r="211" spans="1:14" s="47" customFormat="1" ht="15.75">
      <c r="A211" s="48"/>
      <c r="B211" s="29">
        <v>80104</v>
      </c>
      <c r="C211" s="29"/>
      <c r="D211" s="40" t="s">
        <v>56</v>
      </c>
      <c r="E211" s="41"/>
      <c r="F211" s="41">
        <f>F212+F213+F214+F215+F216+F217+F218+F220+F221+F222+F219</f>
        <v>0</v>
      </c>
      <c r="G211" s="41">
        <f>G212+G213+G214+G215+G216+G217+G218+G220+G221+G222+G219</f>
        <v>0</v>
      </c>
      <c r="H211" s="41">
        <f>H212+H213+H214+H215+H216+H217+H218+H220+H221+H222+H219</f>
        <v>0</v>
      </c>
      <c r="I211" s="41">
        <f>I212+I213+I214+I215+I216+I217+I218+I220+I221+I222+I219</f>
        <v>0</v>
      </c>
      <c r="J211" s="49"/>
      <c r="K211" s="49"/>
      <c r="L211" s="49"/>
      <c r="M211" s="49"/>
      <c r="N211" s="49"/>
    </row>
    <row r="212" spans="1:14" s="3" customFormat="1" ht="15" hidden="1">
      <c r="A212" s="30"/>
      <c r="B212" s="17"/>
      <c r="C212" s="17"/>
      <c r="D212" s="27"/>
      <c r="E212" s="10"/>
      <c r="F212" s="10"/>
      <c r="G212" s="10"/>
      <c r="H212" s="10"/>
      <c r="I212" s="12"/>
      <c r="J212" s="5"/>
      <c r="K212" s="5"/>
      <c r="L212" s="5"/>
      <c r="M212" s="5"/>
      <c r="N212" s="5"/>
    </row>
    <row r="213" spans="1:14" s="3" customFormat="1" ht="15" hidden="1">
      <c r="A213" s="30"/>
      <c r="B213" s="17"/>
      <c r="C213" s="17"/>
      <c r="D213" s="27"/>
      <c r="E213" s="10"/>
      <c r="F213" s="10"/>
      <c r="G213" s="10"/>
      <c r="H213" s="10"/>
      <c r="I213" s="12"/>
      <c r="J213" s="5"/>
      <c r="K213" s="5"/>
      <c r="L213" s="5"/>
      <c r="M213" s="5"/>
      <c r="N213" s="5"/>
    </row>
    <row r="214" spans="1:14" s="3" customFormat="1" ht="15" hidden="1">
      <c r="A214" s="30"/>
      <c r="B214" s="17"/>
      <c r="C214" s="17"/>
      <c r="D214" s="27"/>
      <c r="E214" s="10"/>
      <c r="F214" s="10"/>
      <c r="G214" s="10"/>
      <c r="H214" s="10"/>
      <c r="I214" s="12"/>
      <c r="J214" s="5"/>
      <c r="K214" s="5"/>
      <c r="L214" s="5"/>
      <c r="M214" s="5"/>
      <c r="N214" s="5"/>
    </row>
    <row r="215" spans="1:14" s="3" customFormat="1" ht="15" hidden="1">
      <c r="A215" s="30"/>
      <c r="B215" s="17"/>
      <c r="C215" s="17"/>
      <c r="D215" s="27"/>
      <c r="E215" s="10"/>
      <c r="F215" s="10"/>
      <c r="G215" s="10"/>
      <c r="H215" s="10"/>
      <c r="I215" s="12"/>
      <c r="J215" s="5"/>
      <c r="K215" s="5"/>
      <c r="L215" s="5"/>
      <c r="M215" s="5"/>
      <c r="N215" s="5"/>
    </row>
    <row r="216" spans="1:14" s="3" customFormat="1" ht="15" hidden="1">
      <c r="A216" s="30"/>
      <c r="B216" s="17"/>
      <c r="C216" s="17"/>
      <c r="D216" s="27"/>
      <c r="E216" s="10"/>
      <c r="F216" s="10"/>
      <c r="G216" s="10"/>
      <c r="H216" s="10"/>
      <c r="I216" s="12"/>
      <c r="J216" s="5"/>
      <c r="K216" s="5"/>
      <c r="L216" s="5"/>
      <c r="M216" s="5"/>
      <c r="N216" s="5"/>
    </row>
    <row r="217" spans="1:14" s="3" customFormat="1" ht="15" hidden="1">
      <c r="A217" s="30"/>
      <c r="B217" s="17"/>
      <c r="C217" s="17"/>
      <c r="D217" s="27"/>
      <c r="E217" s="10"/>
      <c r="F217" s="10"/>
      <c r="G217" s="10"/>
      <c r="H217" s="10"/>
      <c r="I217" s="12"/>
      <c r="J217" s="5"/>
      <c r="K217" s="5"/>
      <c r="L217" s="5"/>
      <c r="M217" s="5"/>
      <c r="N217" s="5"/>
    </row>
    <row r="218" spans="1:14" s="3" customFormat="1" ht="35.25" customHeight="1" hidden="1">
      <c r="A218" s="30"/>
      <c r="B218" s="17"/>
      <c r="C218" s="17"/>
      <c r="D218" s="27"/>
      <c r="E218" s="10"/>
      <c r="F218" s="10"/>
      <c r="G218" s="10"/>
      <c r="H218" s="10"/>
      <c r="I218" s="12"/>
      <c r="J218" s="5"/>
      <c r="K218" s="5"/>
      <c r="L218" s="5"/>
      <c r="M218" s="5"/>
      <c r="N218" s="5"/>
    </row>
    <row r="219" spans="1:14" s="3" customFormat="1" ht="30">
      <c r="A219" s="30"/>
      <c r="B219" s="17"/>
      <c r="C219" s="17">
        <v>4243</v>
      </c>
      <c r="D219" s="27" t="s">
        <v>54</v>
      </c>
      <c r="E219" s="10"/>
      <c r="F219" s="10">
        <v>0</v>
      </c>
      <c r="G219" s="10"/>
      <c r="H219" s="10"/>
      <c r="I219" s="12">
        <f>F219++G219-H219</f>
        <v>0</v>
      </c>
      <c r="J219" s="5"/>
      <c r="K219" s="5"/>
      <c r="L219" s="5"/>
      <c r="M219" s="5"/>
      <c r="N219" s="5"/>
    </row>
    <row r="220" spans="1:14" s="3" customFormat="1" ht="15" hidden="1">
      <c r="A220" s="30"/>
      <c r="B220" s="17"/>
      <c r="C220" s="17"/>
      <c r="D220" s="27"/>
      <c r="E220" s="10"/>
      <c r="F220" s="10"/>
      <c r="G220" s="10"/>
      <c r="H220" s="10"/>
      <c r="I220" s="12"/>
      <c r="J220" s="5"/>
      <c r="K220" s="5"/>
      <c r="L220" s="5"/>
      <c r="M220" s="5"/>
      <c r="N220" s="5"/>
    </row>
    <row r="221" spans="1:14" s="3" customFormat="1" ht="15" hidden="1">
      <c r="A221" s="30"/>
      <c r="B221" s="17"/>
      <c r="C221" s="17"/>
      <c r="D221" s="30"/>
      <c r="E221" s="10"/>
      <c r="F221" s="10"/>
      <c r="G221" s="10"/>
      <c r="H221" s="10"/>
      <c r="I221" s="12"/>
      <c r="J221" s="5"/>
      <c r="K221" s="5"/>
      <c r="L221" s="5"/>
      <c r="M221" s="5"/>
      <c r="N221" s="5"/>
    </row>
    <row r="222" spans="1:14" s="3" customFormat="1" ht="15" hidden="1">
      <c r="A222" s="30"/>
      <c r="B222" s="17"/>
      <c r="C222" s="17"/>
      <c r="D222" s="27"/>
      <c r="E222" s="10"/>
      <c r="F222" s="10"/>
      <c r="G222" s="10"/>
      <c r="H222" s="10"/>
      <c r="I222" s="12"/>
      <c r="J222" s="5"/>
      <c r="K222" s="5"/>
      <c r="L222" s="5"/>
      <c r="M222" s="5"/>
      <c r="N222" s="5"/>
    </row>
    <row r="223" spans="1:14" s="47" customFormat="1" ht="15.75">
      <c r="A223" s="48"/>
      <c r="B223" s="29">
        <v>80110</v>
      </c>
      <c r="C223" s="29"/>
      <c r="D223" s="40" t="s">
        <v>57</v>
      </c>
      <c r="E223" s="41"/>
      <c r="F223" s="41">
        <f>F224+F225+F226+F227+F230+F236+F239+F242++F245++F246+F250+F254+F255+F256+++++F257+F233+F249+F240+F234+F231+F237+F247+F243+F251+F228+F229+F232+F238+F241+F252+F248+F235+F253</f>
        <v>2256932</v>
      </c>
      <c r="G223" s="41">
        <f>G224+G225+G226+G227+G228+G229+G230+G231+G232+G233+G234+G235+G236+G237+G238+G239+G240+G241+G242+G243+G244+G245+G246+G247+G248+G249+G250+G251+G252+G253+G254+G255+G256+G257</f>
        <v>0</v>
      </c>
      <c r="H223" s="41">
        <f>H224+H225+H226+H227+H230+H236+H239+H242++H245++H246+H250+H254+H255+H256+++++H257+H233+H249+H240+H234+H231+H237+H247+H243+H251+H228+H248+H252+H238+H241</f>
        <v>0</v>
      </c>
      <c r="I223" s="41">
        <f>I224+I225+I226+I227+I230+I236+I239+I242++I245++I246+I250+I254+I255+I256+++++I257+I233+I249+I240+I234+I231+I237+I247+I243+I251+I228+I241+I253+I229+I232+I235+I238+I248</f>
        <v>2256932</v>
      </c>
      <c r="J223" s="49"/>
      <c r="K223" s="49"/>
      <c r="L223" s="49"/>
      <c r="M223" s="49"/>
      <c r="N223" s="49"/>
    </row>
    <row r="224" spans="1:14" s="3" customFormat="1" ht="30">
      <c r="A224" s="30"/>
      <c r="B224" s="17"/>
      <c r="C224" s="17">
        <v>3020</v>
      </c>
      <c r="D224" s="27" t="s">
        <v>96</v>
      </c>
      <c r="E224" s="10"/>
      <c r="F224" s="10">
        <v>132671</v>
      </c>
      <c r="G224" s="10"/>
      <c r="H224" s="12"/>
      <c r="I224" s="12">
        <f aca="true" t="shared" si="6" ref="I224:I233">F224+G224-H224</f>
        <v>132671</v>
      </c>
      <c r="J224" s="5"/>
      <c r="K224" s="5"/>
      <c r="L224" s="5"/>
      <c r="M224" s="5"/>
      <c r="N224" s="5"/>
    </row>
    <row r="225" spans="1:14" s="3" customFormat="1" ht="15">
      <c r="A225" s="30"/>
      <c r="B225" s="17"/>
      <c r="C225" s="17">
        <v>4010</v>
      </c>
      <c r="D225" s="27" t="s">
        <v>40</v>
      </c>
      <c r="E225" s="10"/>
      <c r="F225" s="10">
        <v>1326914</v>
      </c>
      <c r="G225" s="10"/>
      <c r="H225" s="12"/>
      <c r="I225" s="12">
        <f t="shared" si="6"/>
        <v>1326914</v>
      </c>
      <c r="J225" s="5"/>
      <c r="K225" s="5"/>
      <c r="L225" s="5"/>
      <c r="M225" s="5"/>
      <c r="N225" s="5"/>
    </row>
    <row r="226" spans="1:14" s="3" customFormat="1" ht="15">
      <c r="A226" s="30"/>
      <c r="B226" s="17"/>
      <c r="C226" s="17">
        <v>4040</v>
      </c>
      <c r="D226" s="27" t="s">
        <v>53</v>
      </c>
      <c r="E226" s="10"/>
      <c r="F226" s="10">
        <v>111755</v>
      </c>
      <c r="G226" s="10"/>
      <c r="H226" s="12"/>
      <c r="I226" s="12">
        <f t="shared" si="6"/>
        <v>111755</v>
      </c>
      <c r="J226" s="5"/>
      <c r="K226" s="5"/>
      <c r="L226" s="5"/>
      <c r="M226" s="5"/>
      <c r="N226" s="5"/>
    </row>
    <row r="227" spans="1:14" s="3" customFormat="1" ht="15">
      <c r="A227" s="30"/>
      <c r="B227" s="17"/>
      <c r="C227" s="17">
        <v>4110</v>
      </c>
      <c r="D227" s="27" t="s">
        <v>33</v>
      </c>
      <c r="E227" s="10"/>
      <c r="F227" s="10">
        <v>272708</v>
      </c>
      <c r="G227" s="10"/>
      <c r="H227" s="12"/>
      <c r="I227" s="12">
        <f t="shared" si="6"/>
        <v>272708</v>
      </c>
      <c r="J227" s="5"/>
      <c r="K227" s="5"/>
      <c r="L227" s="5"/>
      <c r="M227" s="5"/>
      <c r="N227" s="5"/>
    </row>
    <row r="228" spans="1:14" s="3" customFormat="1" ht="15">
      <c r="A228" s="30"/>
      <c r="B228" s="17"/>
      <c r="C228" s="17">
        <v>4118</v>
      </c>
      <c r="D228" s="27" t="s">
        <v>33</v>
      </c>
      <c r="E228" s="10"/>
      <c r="F228" s="10">
        <v>2040</v>
      </c>
      <c r="G228" s="10"/>
      <c r="H228" s="12"/>
      <c r="I228" s="12">
        <f>F228+G228-H228</f>
        <v>2040</v>
      </c>
      <c r="J228" s="5"/>
      <c r="K228" s="5"/>
      <c r="L228" s="5"/>
      <c r="M228" s="5"/>
      <c r="N228" s="5"/>
    </row>
    <row r="229" spans="1:14" s="3" customFormat="1" ht="15">
      <c r="A229" s="30"/>
      <c r="B229" s="17"/>
      <c r="C229" s="17">
        <v>4119</v>
      </c>
      <c r="D229" s="27" t="s">
        <v>33</v>
      </c>
      <c r="E229" s="10"/>
      <c r="F229" s="10">
        <v>680</v>
      </c>
      <c r="G229" s="10"/>
      <c r="H229" s="12"/>
      <c r="I229" s="12">
        <f>F229+G229-H229</f>
        <v>680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4120</v>
      </c>
      <c r="D230" s="27" t="s">
        <v>34</v>
      </c>
      <c r="E230" s="10"/>
      <c r="F230" s="10">
        <v>38266</v>
      </c>
      <c r="G230" s="10"/>
      <c r="H230" s="12"/>
      <c r="I230" s="12">
        <f t="shared" si="6"/>
        <v>38266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4128</v>
      </c>
      <c r="D231" s="27" t="s">
        <v>34</v>
      </c>
      <c r="E231" s="10"/>
      <c r="F231" s="10">
        <v>286</v>
      </c>
      <c r="G231" s="10"/>
      <c r="H231" s="12"/>
      <c r="I231" s="12">
        <f>F231+G231-H231</f>
        <v>286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4129</v>
      </c>
      <c r="D232" s="27" t="s">
        <v>34</v>
      </c>
      <c r="E232" s="10"/>
      <c r="F232" s="10">
        <v>95</v>
      </c>
      <c r="G232" s="10"/>
      <c r="H232" s="12"/>
      <c r="I232" s="12">
        <f>F232+G232-H232</f>
        <v>95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4170</v>
      </c>
      <c r="D233" s="27" t="s">
        <v>101</v>
      </c>
      <c r="E233" s="10"/>
      <c r="F233" s="10">
        <v>3000</v>
      </c>
      <c r="G233" s="10"/>
      <c r="H233" s="12"/>
      <c r="I233" s="12">
        <f t="shared" si="6"/>
        <v>3000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4178</v>
      </c>
      <c r="D234" s="27" t="s">
        <v>101</v>
      </c>
      <c r="E234" s="10"/>
      <c r="F234" s="10">
        <v>11684</v>
      </c>
      <c r="G234" s="10"/>
      <c r="H234" s="12"/>
      <c r="I234" s="12">
        <f>F234+G234-H234</f>
        <v>11684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4179</v>
      </c>
      <c r="D235" s="27" t="s">
        <v>101</v>
      </c>
      <c r="E235" s="10"/>
      <c r="F235" s="10">
        <v>3895</v>
      </c>
      <c r="G235" s="10"/>
      <c r="H235" s="12"/>
      <c r="I235" s="12">
        <f>F235+G235-H235</f>
        <v>3895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4210</v>
      </c>
      <c r="D236" s="27" t="s">
        <v>15</v>
      </c>
      <c r="E236" s="10"/>
      <c r="F236" s="10">
        <v>125400</v>
      </c>
      <c r="G236" s="10"/>
      <c r="H236" s="12"/>
      <c r="I236" s="12">
        <f>F236++G236-H236</f>
        <v>125400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4218</v>
      </c>
      <c r="D237" s="27" t="s">
        <v>15</v>
      </c>
      <c r="E237" s="10"/>
      <c r="F237" s="10">
        <v>6090</v>
      </c>
      <c r="G237" s="10"/>
      <c r="H237" s="10"/>
      <c r="I237" s="10">
        <f>F237+G237-H237</f>
        <v>6090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4219</v>
      </c>
      <c r="D238" s="27" t="s">
        <v>15</v>
      </c>
      <c r="E238" s="10"/>
      <c r="F238" s="10">
        <v>2030</v>
      </c>
      <c r="G238" s="10"/>
      <c r="H238" s="12"/>
      <c r="I238" s="12">
        <f>F238+G238-H238</f>
        <v>2030</v>
      </c>
      <c r="J238" s="5"/>
      <c r="K238" s="5"/>
      <c r="L238" s="5"/>
      <c r="M238" s="5"/>
      <c r="N238" s="5"/>
    </row>
    <row r="239" spans="1:14" s="3" customFormat="1" ht="30">
      <c r="A239" s="17"/>
      <c r="B239" s="17"/>
      <c r="C239" s="17">
        <v>4240</v>
      </c>
      <c r="D239" s="27" t="s">
        <v>54</v>
      </c>
      <c r="E239" s="10"/>
      <c r="F239" s="10">
        <v>20000</v>
      </c>
      <c r="G239" s="10"/>
      <c r="H239" s="12"/>
      <c r="I239" s="12">
        <f aca="true" t="shared" si="7" ref="I239:I257">F239+G239-H239</f>
        <v>20000</v>
      </c>
      <c r="J239" s="5"/>
      <c r="K239" s="5"/>
      <c r="L239" s="5"/>
      <c r="M239" s="5"/>
      <c r="N239" s="5"/>
    </row>
    <row r="240" spans="1:14" s="3" customFormat="1" ht="30">
      <c r="A240" s="17"/>
      <c r="B240" s="17"/>
      <c r="C240" s="17">
        <v>4248</v>
      </c>
      <c r="D240" s="27" t="s">
        <v>54</v>
      </c>
      <c r="E240" s="10"/>
      <c r="F240" s="10">
        <v>17774</v>
      </c>
      <c r="G240" s="10"/>
      <c r="H240" s="12"/>
      <c r="I240" s="12">
        <f>F240+G240-H240</f>
        <v>17774</v>
      </c>
      <c r="J240" s="5"/>
      <c r="K240" s="5"/>
      <c r="L240" s="5"/>
      <c r="M240" s="5"/>
      <c r="N240" s="5"/>
    </row>
    <row r="241" spans="1:14" s="3" customFormat="1" ht="30">
      <c r="A241" s="17"/>
      <c r="B241" s="17"/>
      <c r="C241" s="17">
        <v>4249</v>
      </c>
      <c r="D241" s="27" t="s">
        <v>54</v>
      </c>
      <c r="E241" s="10"/>
      <c r="F241" s="10">
        <v>5925</v>
      </c>
      <c r="G241" s="10"/>
      <c r="H241" s="12"/>
      <c r="I241" s="12">
        <f t="shared" si="7"/>
        <v>5925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4260</v>
      </c>
      <c r="D242" s="27" t="s">
        <v>25</v>
      </c>
      <c r="E242" s="10"/>
      <c r="F242" s="10">
        <v>18500</v>
      </c>
      <c r="G242" s="10"/>
      <c r="H242" s="12"/>
      <c r="I242" s="12">
        <f t="shared" si="7"/>
        <v>18500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4268</v>
      </c>
      <c r="D243" s="27" t="s">
        <v>25</v>
      </c>
      <c r="E243" s="10"/>
      <c r="F243" s="10">
        <v>0</v>
      </c>
      <c r="G243" s="10"/>
      <c r="H243" s="12"/>
      <c r="I243" s="12">
        <f>F243+G243-H243</f>
        <v>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4269</v>
      </c>
      <c r="D244" s="27" t="s">
        <v>25</v>
      </c>
      <c r="E244" s="10"/>
      <c r="F244" s="10"/>
      <c r="G244" s="10"/>
      <c r="H244" s="12"/>
      <c r="I244" s="12">
        <f>F244+G244-H244</f>
        <v>0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4270</v>
      </c>
      <c r="D245" s="27" t="s">
        <v>26</v>
      </c>
      <c r="E245" s="10"/>
      <c r="F245" s="10">
        <v>13000</v>
      </c>
      <c r="G245" s="10"/>
      <c r="H245" s="12"/>
      <c r="I245" s="12">
        <f t="shared" si="7"/>
        <v>13000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4300</v>
      </c>
      <c r="D246" s="27" t="s">
        <v>16</v>
      </c>
      <c r="E246" s="10"/>
      <c r="F246" s="10">
        <v>25000</v>
      </c>
      <c r="G246" s="10"/>
      <c r="H246" s="12"/>
      <c r="I246" s="12">
        <f t="shared" si="7"/>
        <v>25000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4308</v>
      </c>
      <c r="D247" s="27" t="s">
        <v>16</v>
      </c>
      <c r="E247" s="10"/>
      <c r="F247" s="10">
        <v>10966</v>
      </c>
      <c r="G247" s="10"/>
      <c r="H247" s="12"/>
      <c r="I247" s="12">
        <f>F247+G247-H247</f>
        <v>10966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4309</v>
      </c>
      <c r="D248" s="27" t="s">
        <v>16</v>
      </c>
      <c r="E248" s="10"/>
      <c r="F248" s="10">
        <v>3655</v>
      </c>
      <c r="G248" s="10"/>
      <c r="H248" s="12"/>
      <c r="I248" s="12">
        <f>F248+G248-H248</f>
        <v>3655</v>
      </c>
      <c r="J248" s="5"/>
      <c r="K248" s="5"/>
      <c r="L248" s="5"/>
      <c r="M248" s="5"/>
      <c r="N248" s="5"/>
    </row>
    <row r="249" spans="1:14" s="3" customFormat="1" ht="15">
      <c r="A249" s="17"/>
      <c r="B249" s="17"/>
      <c r="C249" s="17">
        <v>4350</v>
      </c>
      <c r="D249" s="27" t="s">
        <v>121</v>
      </c>
      <c r="E249" s="10"/>
      <c r="F249" s="10">
        <v>2500</v>
      </c>
      <c r="G249" s="10"/>
      <c r="H249" s="12"/>
      <c r="I249" s="12">
        <f t="shared" si="7"/>
        <v>2500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4410</v>
      </c>
      <c r="D250" s="27" t="s">
        <v>38</v>
      </c>
      <c r="E250" s="10"/>
      <c r="F250" s="10">
        <v>7000</v>
      </c>
      <c r="G250" s="10"/>
      <c r="H250" s="12"/>
      <c r="I250" s="12">
        <f t="shared" si="7"/>
        <v>7000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4418</v>
      </c>
      <c r="D251" s="27" t="s">
        <v>38</v>
      </c>
      <c r="E251" s="10"/>
      <c r="F251" s="10">
        <v>0</v>
      </c>
      <c r="G251" s="10"/>
      <c r="H251" s="12"/>
      <c r="I251" s="12">
        <f>F251+G251-H251</f>
        <v>0</v>
      </c>
      <c r="J251" s="5"/>
      <c r="K251" s="5"/>
      <c r="L251" s="5"/>
      <c r="M251" s="5"/>
      <c r="N251" s="5"/>
    </row>
    <row r="252" spans="1:14" s="3" customFormat="1" ht="15">
      <c r="A252" s="17"/>
      <c r="B252" s="17"/>
      <c r="C252" s="17">
        <v>4419</v>
      </c>
      <c r="D252" s="27" t="s">
        <v>38</v>
      </c>
      <c r="E252" s="10"/>
      <c r="F252" s="10">
        <v>0</v>
      </c>
      <c r="G252" s="10"/>
      <c r="H252" s="12"/>
      <c r="I252" s="12">
        <f>F252+G252-H252</f>
        <v>0</v>
      </c>
      <c r="J252" s="5"/>
      <c r="K252" s="5"/>
      <c r="L252" s="5"/>
      <c r="M252" s="5"/>
      <c r="N252" s="5"/>
    </row>
    <row r="253" spans="1:14" s="3" customFormat="1" ht="15">
      <c r="A253" s="17"/>
      <c r="B253" s="17"/>
      <c r="C253" s="17">
        <v>4420</v>
      </c>
      <c r="D253" s="27" t="s">
        <v>86</v>
      </c>
      <c r="E253" s="10"/>
      <c r="F253" s="10">
        <v>1000</v>
      </c>
      <c r="G253" s="10"/>
      <c r="H253" s="12"/>
      <c r="I253" s="12">
        <f>F253+G253-H253</f>
        <v>1000</v>
      </c>
      <c r="J253" s="5"/>
      <c r="K253" s="5"/>
      <c r="L253" s="5"/>
      <c r="M253" s="5"/>
      <c r="N253" s="5"/>
    </row>
    <row r="254" spans="1:14" s="3" customFormat="1" ht="15">
      <c r="A254" s="17"/>
      <c r="B254" s="17"/>
      <c r="C254" s="17">
        <v>4430</v>
      </c>
      <c r="D254" s="27" t="s">
        <v>82</v>
      </c>
      <c r="E254" s="10"/>
      <c r="F254" s="10">
        <v>3000</v>
      </c>
      <c r="G254" s="10"/>
      <c r="H254" s="12"/>
      <c r="I254" s="12">
        <f t="shared" si="7"/>
        <v>3000</v>
      </c>
      <c r="J254" s="5"/>
      <c r="K254" s="5"/>
      <c r="L254" s="5"/>
      <c r="M254" s="5"/>
      <c r="N254" s="5"/>
    </row>
    <row r="255" spans="1:14" s="3" customFormat="1" ht="30">
      <c r="A255" s="17"/>
      <c r="B255" s="17"/>
      <c r="C255" s="17">
        <v>4440</v>
      </c>
      <c r="D255" s="27" t="s">
        <v>55</v>
      </c>
      <c r="E255" s="10"/>
      <c r="F255" s="10">
        <v>91098</v>
      </c>
      <c r="G255" s="10"/>
      <c r="H255" s="12"/>
      <c r="I255" s="12">
        <f t="shared" si="7"/>
        <v>91098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6050</v>
      </c>
      <c r="D256" s="27" t="s">
        <v>8</v>
      </c>
      <c r="E256" s="10"/>
      <c r="F256" s="10">
        <v>0</v>
      </c>
      <c r="G256" s="10"/>
      <c r="H256" s="12"/>
      <c r="I256" s="12">
        <f t="shared" si="7"/>
        <v>0</v>
      </c>
      <c r="J256" s="5"/>
      <c r="K256" s="5"/>
      <c r="L256" s="5"/>
      <c r="M256" s="5"/>
      <c r="N256" s="5"/>
    </row>
    <row r="257" spans="1:14" s="3" customFormat="1" ht="30">
      <c r="A257" s="17"/>
      <c r="B257" s="17"/>
      <c r="C257" s="17">
        <v>6060</v>
      </c>
      <c r="D257" s="27" t="s">
        <v>43</v>
      </c>
      <c r="E257" s="10"/>
      <c r="F257" s="10">
        <v>0</v>
      </c>
      <c r="G257" s="10"/>
      <c r="H257" s="12"/>
      <c r="I257" s="12">
        <f t="shared" si="7"/>
        <v>0</v>
      </c>
      <c r="J257" s="5"/>
      <c r="K257" s="5"/>
      <c r="L257" s="5"/>
      <c r="M257" s="5"/>
      <c r="N257" s="5"/>
    </row>
    <row r="258" spans="1:14" s="47" customFormat="1" ht="15.75">
      <c r="A258" s="29"/>
      <c r="B258" s="29">
        <v>80113</v>
      </c>
      <c r="C258" s="29"/>
      <c r="D258" s="40" t="s">
        <v>58</v>
      </c>
      <c r="E258" s="41"/>
      <c r="F258" s="41">
        <f>F259</f>
        <v>647100</v>
      </c>
      <c r="G258" s="41">
        <f>G259</f>
        <v>0</v>
      </c>
      <c r="H258" s="41">
        <f>H259</f>
        <v>30000</v>
      </c>
      <c r="I258" s="41">
        <f>I259</f>
        <v>617100</v>
      </c>
      <c r="J258" s="49"/>
      <c r="K258" s="49"/>
      <c r="L258" s="49"/>
      <c r="M258" s="49"/>
      <c r="N258" s="49"/>
    </row>
    <row r="259" spans="1:14" s="3" customFormat="1" ht="15">
      <c r="A259" s="17"/>
      <c r="B259" s="17"/>
      <c r="C259" s="17">
        <v>4300</v>
      </c>
      <c r="D259" s="27" t="s">
        <v>16</v>
      </c>
      <c r="E259" s="10"/>
      <c r="F259" s="10">
        <v>647100</v>
      </c>
      <c r="G259" s="10"/>
      <c r="H259" s="12">
        <v>30000</v>
      </c>
      <c r="I259" s="12">
        <f>F259+G259-H259</f>
        <v>617100</v>
      </c>
      <c r="J259" s="5"/>
      <c r="K259" s="5"/>
      <c r="L259" s="5"/>
      <c r="M259" s="5"/>
      <c r="N259" s="5"/>
    </row>
    <row r="260" spans="1:14" s="47" customFormat="1" ht="31.5">
      <c r="A260" s="29"/>
      <c r="B260" s="29">
        <v>80114</v>
      </c>
      <c r="C260" s="29"/>
      <c r="D260" s="40" t="s">
        <v>59</v>
      </c>
      <c r="E260" s="41"/>
      <c r="F260" s="41">
        <f>F261+F262+F263+F264+F266+F268+F270+F271+F272+F269+F267+F265</f>
        <v>305989</v>
      </c>
      <c r="G260" s="41">
        <f>G261+G262+G263+G264+G266+G268+G270+G271+G272+G269+G267+G265</f>
        <v>0</v>
      </c>
      <c r="H260" s="41">
        <f>H261+H262+H263+H264+H266+H268+H270+H271+H272+H269+H267+H265</f>
        <v>0</v>
      </c>
      <c r="I260" s="41">
        <f>I261+I262+I263+I264+I266+I268+I270+I271+I272+I269+I267+I265</f>
        <v>305989</v>
      </c>
      <c r="J260" s="49"/>
      <c r="K260" s="49"/>
      <c r="L260" s="49"/>
      <c r="M260" s="49"/>
      <c r="N260" s="49"/>
    </row>
    <row r="261" spans="1:14" s="3" customFormat="1" ht="15">
      <c r="A261" s="17"/>
      <c r="B261" s="17"/>
      <c r="C261" s="17">
        <v>4010</v>
      </c>
      <c r="D261" s="27" t="s">
        <v>40</v>
      </c>
      <c r="E261" s="10"/>
      <c r="F261" s="10">
        <v>179375</v>
      </c>
      <c r="G261" s="10"/>
      <c r="H261" s="12"/>
      <c r="I261" s="12">
        <f>F261+G261-H261</f>
        <v>179375</v>
      </c>
      <c r="J261" s="5"/>
      <c r="K261" s="5"/>
      <c r="L261" s="5"/>
      <c r="M261" s="5"/>
      <c r="N261" s="5"/>
    </row>
    <row r="262" spans="1:14" s="3" customFormat="1" ht="15">
      <c r="A262" s="17"/>
      <c r="B262" s="17"/>
      <c r="C262" s="17">
        <v>4040</v>
      </c>
      <c r="D262" s="27" t="s">
        <v>53</v>
      </c>
      <c r="E262" s="10"/>
      <c r="F262" s="10">
        <v>14395</v>
      </c>
      <c r="G262" s="10"/>
      <c r="H262" s="12"/>
      <c r="I262" s="12">
        <f>F262++G262-H262</f>
        <v>14395</v>
      </c>
      <c r="J262" s="5"/>
      <c r="K262" s="5"/>
      <c r="L262" s="5"/>
      <c r="M262" s="5"/>
      <c r="N262" s="5"/>
    </row>
    <row r="263" spans="1:14" s="3" customFormat="1" ht="15">
      <c r="A263" s="17"/>
      <c r="B263" s="17"/>
      <c r="C263" s="17">
        <v>4110</v>
      </c>
      <c r="D263" s="27" t="s">
        <v>33</v>
      </c>
      <c r="E263" s="10"/>
      <c r="F263" s="10">
        <v>34662</v>
      </c>
      <c r="G263" s="10"/>
      <c r="H263" s="12"/>
      <c r="I263" s="12">
        <f>F263+G263--H263</f>
        <v>34662</v>
      </c>
      <c r="J263" s="5"/>
      <c r="K263" s="5"/>
      <c r="L263" s="5"/>
      <c r="M263" s="5"/>
      <c r="N263" s="5"/>
    </row>
    <row r="264" spans="1:14" s="3" customFormat="1" ht="15">
      <c r="A264" s="17"/>
      <c r="B264" s="17"/>
      <c r="C264" s="17">
        <v>4120</v>
      </c>
      <c r="D264" s="27" t="s">
        <v>34</v>
      </c>
      <c r="E264" s="10"/>
      <c r="F264" s="10">
        <v>4864</v>
      </c>
      <c r="G264" s="10"/>
      <c r="H264" s="12"/>
      <c r="I264" s="12">
        <f>F264++G264-H264</f>
        <v>4864</v>
      </c>
      <c r="J264" s="5"/>
      <c r="K264" s="5"/>
      <c r="L264" s="5"/>
      <c r="M264" s="5"/>
      <c r="N264" s="5"/>
    </row>
    <row r="265" spans="1:14" s="3" customFormat="1" ht="15">
      <c r="A265" s="17"/>
      <c r="B265" s="17"/>
      <c r="C265" s="17">
        <v>4170</v>
      </c>
      <c r="D265" s="27" t="s">
        <v>101</v>
      </c>
      <c r="E265" s="10"/>
      <c r="F265" s="10">
        <v>4700</v>
      </c>
      <c r="G265" s="10"/>
      <c r="H265" s="12"/>
      <c r="I265" s="12">
        <f>F265+G265-H265</f>
        <v>4700</v>
      </c>
      <c r="J265" s="5"/>
      <c r="K265" s="5"/>
      <c r="L265" s="5"/>
      <c r="M265" s="5"/>
      <c r="N265" s="5"/>
    </row>
    <row r="266" spans="1:14" s="3" customFormat="1" ht="15">
      <c r="A266" s="17"/>
      <c r="B266" s="17"/>
      <c r="C266" s="17">
        <v>4210</v>
      </c>
      <c r="D266" s="27" t="s">
        <v>15</v>
      </c>
      <c r="E266" s="10"/>
      <c r="F266" s="10">
        <v>28000</v>
      </c>
      <c r="G266" s="10"/>
      <c r="H266" s="12"/>
      <c r="I266" s="12">
        <f>F266+G266-H266</f>
        <v>28000</v>
      </c>
      <c r="J266" s="5"/>
      <c r="K266" s="5"/>
      <c r="L266" s="5"/>
      <c r="M266" s="5"/>
      <c r="N266" s="5"/>
    </row>
    <row r="267" spans="1:14" s="3" customFormat="1" ht="15">
      <c r="A267" s="17"/>
      <c r="B267" s="17"/>
      <c r="C267" s="17">
        <v>4270</v>
      </c>
      <c r="D267" s="27" t="s">
        <v>26</v>
      </c>
      <c r="E267" s="10"/>
      <c r="F267" s="10">
        <v>3000</v>
      </c>
      <c r="G267" s="10"/>
      <c r="H267" s="12"/>
      <c r="I267" s="12">
        <f>F267+G267---H267</f>
        <v>3000</v>
      </c>
      <c r="J267" s="5"/>
      <c r="K267" s="5"/>
      <c r="L267" s="5"/>
      <c r="M267" s="5"/>
      <c r="N267" s="5"/>
    </row>
    <row r="268" spans="1:14" s="3" customFormat="1" ht="15">
      <c r="A268" s="17"/>
      <c r="B268" s="17"/>
      <c r="C268" s="17">
        <v>4300</v>
      </c>
      <c r="D268" s="27" t="s">
        <v>16</v>
      </c>
      <c r="E268" s="10"/>
      <c r="F268" s="10">
        <v>21000</v>
      </c>
      <c r="G268" s="10"/>
      <c r="H268" s="12"/>
      <c r="I268" s="12">
        <f>F268+G268-H268</f>
        <v>21000</v>
      </c>
      <c r="J268" s="5"/>
      <c r="K268" s="5"/>
      <c r="L268" s="5"/>
      <c r="M268" s="5"/>
      <c r="N268" s="5"/>
    </row>
    <row r="269" spans="1:14" s="3" customFormat="1" ht="15">
      <c r="A269" s="17"/>
      <c r="B269" s="17"/>
      <c r="C269" s="17">
        <v>4350</v>
      </c>
      <c r="D269" s="27" t="s">
        <v>121</v>
      </c>
      <c r="E269" s="10"/>
      <c r="F269" s="10">
        <v>2000</v>
      </c>
      <c r="G269" s="10"/>
      <c r="H269" s="12"/>
      <c r="I269" s="12">
        <f>F269++G269---H269</f>
        <v>2000</v>
      </c>
      <c r="J269" s="5"/>
      <c r="K269" s="5"/>
      <c r="L269" s="5"/>
      <c r="M269" s="5"/>
      <c r="N269" s="5"/>
    </row>
    <row r="270" spans="1:14" s="3" customFormat="1" ht="15">
      <c r="A270" s="17"/>
      <c r="B270" s="17"/>
      <c r="C270" s="17">
        <v>4410</v>
      </c>
      <c r="D270" s="27" t="s">
        <v>38</v>
      </c>
      <c r="E270" s="10"/>
      <c r="F270" s="10">
        <v>5500</v>
      </c>
      <c r="G270" s="10"/>
      <c r="H270" s="12"/>
      <c r="I270" s="12">
        <f>F270+G270-H270</f>
        <v>5500</v>
      </c>
      <c r="J270" s="5"/>
      <c r="K270" s="5"/>
      <c r="L270" s="5"/>
      <c r="M270" s="5"/>
      <c r="N270" s="5"/>
    </row>
    <row r="271" spans="1:14" s="3" customFormat="1" ht="30">
      <c r="A271" s="17"/>
      <c r="B271" s="17"/>
      <c r="C271" s="17">
        <v>4440</v>
      </c>
      <c r="D271" s="27" t="s">
        <v>55</v>
      </c>
      <c r="E271" s="10"/>
      <c r="F271" s="10">
        <v>4493</v>
      </c>
      <c r="G271" s="10"/>
      <c r="H271" s="12"/>
      <c r="I271" s="12">
        <f>F271+G271-H271</f>
        <v>4493</v>
      </c>
      <c r="J271" s="5"/>
      <c r="K271" s="5"/>
      <c r="L271" s="5"/>
      <c r="M271" s="5"/>
      <c r="N271" s="5"/>
    </row>
    <row r="272" spans="1:14" s="3" customFormat="1" ht="30">
      <c r="A272" s="17"/>
      <c r="B272" s="17"/>
      <c r="C272" s="17">
        <v>6060</v>
      </c>
      <c r="D272" s="27" t="s">
        <v>43</v>
      </c>
      <c r="E272" s="10"/>
      <c r="F272" s="10">
        <v>4000</v>
      </c>
      <c r="G272" s="10"/>
      <c r="H272" s="12"/>
      <c r="I272" s="12">
        <f>F272+G272-H272</f>
        <v>4000</v>
      </c>
      <c r="J272" s="5"/>
      <c r="K272" s="5"/>
      <c r="L272" s="5"/>
      <c r="M272" s="5"/>
      <c r="N272" s="5"/>
    </row>
    <row r="273" spans="1:14" s="47" customFormat="1" ht="15.75">
      <c r="A273" s="29"/>
      <c r="B273" s="29">
        <v>80146</v>
      </c>
      <c r="C273" s="29"/>
      <c r="D273" s="40" t="s">
        <v>60</v>
      </c>
      <c r="E273" s="41"/>
      <c r="F273" s="41">
        <f>F274</f>
        <v>40331</v>
      </c>
      <c r="G273" s="41">
        <f>G274</f>
        <v>100</v>
      </c>
      <c r="H273" s="41">
        <f>H274</f>
        <v>0</v>
      </c>
      <c r="I273" s="41">
        <f>I274</f>
        <v>40431</v>
      </c>
      <c r="J273" s="49"/>
      <c r="K273" s="49"/>
      <c r="L273" s="49"/>
      <c r="M273" s="49"/>
      <c r="N273" s="49"/>
    </row>
    <row r="274" spans="1:14" s="3" customFormat="1" ht="15">
      <c r="A274" s="17"/>
      <c r="B274" s="17"/>
      <c r="C274" s="17">
        <v>4300</v>
      </c>
      <c r="D274" s="27" t="s">
        <v>16</v>
      </c>
      <c r="E274" s="10"/>
      <c r="F274" s="10">
        <v>40331</v>
      </c>
      <c r="G274" s="10">
        <v>100</v>
      </c>
      <c r="H274" s="12"/>
      <c r="I274" s="12">
        <f>F274+G274-H274</f>
        <v>40431</v>
      </c>
      <c r="J274" s="5"/>
      <c r="K274" s="5"/>
      <c r="L274" s="5"/>
      <c r="M274" s="5"/>
      <c r="N274" s="5"/>
    </row>
    <row r="275" spans="1:14" s="3" customFormat="1" ht="15" hidden="1">
      <c r="A275" s="17"/>
      <c r="B275" s="17"/>
      <c r="C275" s="17"/>
      <c r="D275" s="27"/>
      <c r="E275" s="10"/>
      <c r="F275" s="10"/>
      <c r="G275" s="10"/>
      <c r="H275" s="12"/>
      <c r="I275" s="12">
        <f>F275+G275-H275</f>
        <v>0</v>
      </c>
      <c r="J275" s="5"/>
      <c r="K275" s="5"/>
      <c r="L275" s="5"/>
      <c r="M275" s="5"/>
      <c r="N275" s="5"/>
    </row>
    <row r="276" spans="1:14" s="47" customFormat="1" ht="15.75">
      <c r="A276" s="29"/>
      <c r="B276" s="29">
        <v>80195</v>
      </c>
      <c r="C276" s="29"/>
      <c r="D276" s="40" t="s">
        <v>11</v>
      </c>
      <c r="E276" s="41"/>
      <c r="F276" s="41">
        <f>SUM(F277:F279)</f>
        <v>98598</v>
      </c>
      <c r="G276" s="41">
        <f>SUM(G277:G279)</f>
        <v>0</v>
      </c>
      <c r="H276" s="41">
        <f>SUM(H277:H279)</f>
        <v>0</v>
      </c>
      <c r="I276" s="41">
        <f>SUM(I277:I279)</f>
        <v>98598</v>
      </c>
      <c r="J276" s="49"/>
      <c r="K276" s="49"/>
      <c r="L276" s="49"/>
      <c r="M276" s="49"/>
      <c r="N276" s="49"/>
    </row>
    <row r="277" spans="1:14" s="47" customFormat="1" ht="15.75">
      <c r="A277" s="29"/>
      <c r="B277" s="29"/>
      <c r="C277" s="17">
        <v>3030</v>
      </c>
      <c r="D277" s="27" t="s">
        <v>37</v>
      </c>
      <c r="E277" s="10"/>
      <c r="F277" s="10">
        <v>59005</v>
      </c>
      <c r="G277" s="10"/>
      <c r="H277" s="12"/>
      <c r="I277" s="12">
        <f>F277+G277-H277</f>
        <v>59005</v>
      </c>
      <c r="J277" s="49"/>
      <c r="K277" s="49"/>
      <c r="L277" s="49"/>
      <c r="M277" s="49"/>
      <c r="N277" s="49"/>
    </row>
    <row r="278" spans="1:14" s="47" customFormat="1" ht="15.75">
      <c r="A278" s="29"/>
      <c r="B278" s="29"/>
      <c r="C278" s="17">
        <v>4170</v>
      </c>
      <c r="D278" s="27" t="s">
        <v>101</v>
      </c>
      <c r="E278" s="10"/>
      <c r="F278" s="10">
        <v>400</v>
      </c>
      <c r="G278" s="10"/>
      <c r="H278" s="12"/>
      <c r="I278" s="12">
        <f>F278+G278-H278</f>
        <v>400</v>
      </c>
      <c r="J278" s="49"/>
      <c r="K278" s="49"/>
      <c r="L278" s="49"/>
      <c r="M278" s="49"/>
      <c r="N278" s="49"/>
    </row>
    <row r="279" spans="1:14" s="3" customFormat="1" ht="30">
      <c r="A279" s="17"/>
      <c r="B279" s="17"/>
      <c r="C279" s="17">
        <v>4440</v>
      </c>
      <c r="D279" s="27" t="s">
        <v>42</v>
      </c>
      <c r="E279" s="10"/>
      <c r="F279" s="10">
        <v>39193</v>
      </c>
      <c r="G279" s="10"/>
      <c r="H279" s="12"/>
      <c r="I279" s="12">
        <f>F279+G279-H279</f>
        <v>39193</v>
      </c>
      <c r="J279" s="5"/>
      <c r="K279" s="5"/>
      <c r="L279" s="5"/>
      <c r="M279" s="5"/>
      <c r="N279" s="5"/>
    </row>
    <row r="280" spans="1:14" s="3" customFormat="1" ht="15.75">
      <c r="A280" s="31">
        <v>851</v>
      </c>
      <c r="B280" s="20"/>
      <c r="C280" s="20"/>
      <c r="D280" s="24" t="s">
        <v>61</v>
      </c>
      <c r="E280" s="11"/>
      <c r="F280" s="11">
        <f>F286+F293+F281</f>
        <v>211868</v>
      </c>
      <c r="G280" s="11">
        <f>G286+G293+G281</f>
        <v>0</v>
      </c>
      <c r="H280" s="11">
        <f>H286+H293+H281</f>
        <v>0</v>
      </c>
      <c r="I280" s="11">
        <f>I286+I293+I281</f>
        <v>211868</v>
      </c>
      <c r="J280" s="5"/>
      <c r="K280" s="5"/>
      <c r="L280" s="5"/>
      <c r="M280" s="5"/>
      <c r="N280" s="5"/>
    </row>
    <row r="281" spans="1:14" s="3" customFormat="1" ht="15.75">
      <c r="A281" s="33"/>
      <c r="B281" s="33">
        <v>85121</v>
      </c>
      <c r="C281" s="34"/>
      <c r="D281" s="50" t="s">
        <v>117</v>
      </c>
      <c r="E281" s="39"/>
      <c r="F281" s="39">
        <f>F282+F284+F285</f>
        <v>79868</v>
      </c>
      <c r="G281" s="39">
        <f>G282+G284+G285</f>
        <v>0</v>
      </c>
      <c r="H281" s="39">
        <f>H282+H284+H285</f>
        <v>0</v>
      </c>
      <c r="I281" s="39">
        <f>I282+I283+I284+I285</f>
        <v>79868</v>
      </c>
      <c r="J281" s="5"/>
      <c r="K281" s="5"/>
      <c r="L281" s="5"/>
      <c r="M281" s="5"/>
      <c r="N281" s="5"/>
    </row>
    <row r="282" spans="1:14" s="3" customFormat="1" ht="27.75" customHeight="1">
      <c r="A282" s="33"/>
      <c r="B282" s="33"/>
      <c r="C282" s="34">
        <v>6050</v>
      </c>
      <c r="D282" s="27" t="s">
        <v>8</v>
      </c>
      <c r="E282" s="39"/>
      <c r="F282" s="12">
        <v>22000</v>
      </c>
      <c r="G282" s="12"/>
      <c r="H282" s="12"/>
      <c r="I282" s="12">
        <f>F282+G282-H282</f>
        <v>22000</v>
      </c>
      <c r="J282" s="5"/>
      <c r="K282" s="5"/>
      <c r="L282" s="5"/>
      <c r="M282" s="5"/>
      <c r="N282" s="5"/>
    </row>
    <row r="283" spans="1:14" s="3" customFormat="1" ht="30" hidden="1">
      <c r="A283" s="33"/>
      <c r="B283" s="34"/>
      <c r="C283" s="34"/>
      <c r="D283" s="27" t="s">
        <v>43</v>
      </c>
      <c r="E283" s="39"/>
      <c r="F283" s="12"/>
      <c r="G283" s="12"/>
      <c r="H283" s="12"/>
      <c r="I283" s="12"/>
      <c r="J283" s="5"/>
      <c r="K283" s="5"/>
      <c r="L283" s="5"/>
      <c r="M283" s="5"/>
      <c r="N283" s="5"/>
    </row>
    <row r="284" spans="1:14" s="3" customFormat="1" ht="30">
      <c r="A284" s="33"/>
      <c r="B284" s="34"/>
      <c r="C284" s="34">
        <v>6068</v>
      </c>
      <c r="D284" s="27" t="s">
        <v>43</v>
      </c>
      <c r="E284" s="39"/>
      <c r="F284" s="12">
        <v>43401</v>
      </c>
      <c r="G284" s="12"/>
      <c r="H284" s="12"/>
      <c r="I284" s="12">
        <f>F284+G284-H284</f>
        <v>43401</v>
      </c>
      <c r="J284" s="5"/>
      <c r="K284" s="5"/>
      <c r="L284" s="5"/>
      <c r="M284" s="5"/>
      <c r="N284" s="5"/>
    </row>
    <row r="285" spans="1:14" s="3" customFormat="1" ht="30">
      <c r="A285" s="33"/>
      <c r="B285" s="34"/>
      <c r="C285" s="34">
        <v>6069</v>
      </c>
      <c r="D285" s="27" t="s">
        <v>43</v>
      </c>
      <c r="E285" s="39"/>
      <c r="F285" s="12">
        <v>14467</v>
      </c>
      <c r="G285" s="12"/>
      <c r="H285" s="12"/>
      <c r="I285" s="12">
        <f>F285+G285-H285</f>
        <v>14467</v>
      </c>
      <c r="J285" s="5"/>
      <c r="K285" s="5"/>
      <c r="L285" s="5"/>
      <c r="M285" s="5"/>
      <c r="N285" s="5"/>
    </row>
    <row r="286" spans="1:14" s="47" customFormat="1" ht="15.75">
      <c r="A286" s="29"/>
      <c r="B286" s="29">
        <v>85154</v>
      </c>
      <c r="C286" s="29"/>
      <c r="D286" s="40" t="s">
        <v>62</v>
      </c>
      <c r="E286" s="41"/>
      <c r="F286" s="41">
        <f>SUM(F288:F292)</f>
        <v>126000</v>
      </c>
      <c r="G286" s="41">
        <f>SUM(G288:G292)</f>
        <v>0</v>
      </c>
      <c r="H286" s="41">
        <f>SUM(H288:H292)</f>
        <v>0</v>
      </c>
      <c r="I286" s="41">
        <f>SUM(I288:I292)</f>
        <v>126000</v>
      </c>
      <c r="J286" s="49"/>
      <c r="K286" s="49"/>
      <c r="L286" s="49"/>
      <c r="M286" s="49"/>
      <c r="N286" s="49"/>
    </row>
    <row r="287" spans="1:14" s="3" customFormat="1" ht="15" hidden="1">
      <c r="A287" s="17"/>
      <c r="B287" s="17"/>
      <c r="C287" s="17"/>
      <c r="D287" s="27"/>
      <c r="E287" s="10"/>
      <c r="F287" s="10"/>
      <c r="G287" s="10"/>
      <c r="H287" s="12"/>
      <c r="I287" s="12"/>
      <c r="J287" s="5"/>
      <c r="K287" s="5"/>
      <c r="L287" s="5"/>
      <c r="M287" s="5"/>
      <c r="N287" s="5"/>
    </row>
    <row r="288" spans="1:14" s="2" customFormat="1" ht="57">
      <c r="A288" s="17"/>
      <c r="B288" s="17"/>
      <c r="C288" s="17">
        <v>2830</v>
      </c>
      <c r="D288" s="63" t="s">
        <v>100</v>
      </c>
      <c r="E288" s="10"/>
      <c r="F288" s="10">
        <v>29400</v>
      </c>
      <c r="G288" s="10"/>
      <c r="H288" s="12"/>
      <c r="I288" s="12">
        <f>F288+G288-H288</f>
        <v>29400</v>
      </c>
      <c r="J288" s="62"/>
      <c r="K288" s="62"/>
      <c r="L288" s="62"/>
      <c r="M288" s="62"/>
      <c r="N288" s="62"/>
    </row>
    <row r="289" spans="1:14" s="3" customFormat="1" ht="15">
      <c r="A289" s="17"/>
      <c r="B289" s="17"/>
      <c r="C289" s="17">
        <v>3030</v>
      </c>
      <c r="D289" s="27" t="s">
        <v>37</v>
      </c>
      <c r="E289" s="10"/>
      <c r="F289" s="10">
        <v>30000</v>
      </c>
      <c r="G289" s="10"/>
      <c r="H289" s="12"/>
      <c r="I289" s="12">
        <f>F289+G289-H289</f>
        <v>30000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4210</v>
      </c>
      <c r="D290" s="27" t="s">
        <v>15</v>
      </c>
      <c r="E290" s="10"/>
      <c r="F290" s="10">
        <v>35200</v>
      </c>
      <c r="G290" s="10"/>
      <c r="H290" s="12"/>
      <c r="I290" s="12">
        <f>F290++G290-H290</f>
        <v>35200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4300</v>
      </c>
      <c r="D291" s="27" t="s">
        <v>16</v>
      </c>
      <c r="E291" s="10"/>
      <c r="F291" s="10">
        <v>30400</v>
      </c>
      <c r="G291" s="10"/>
      <c r="H291" s="12"/>
      <c r="I291" s="12">
        <f>F291+G291-H291</f>
        <v>30400</v>
      </c>
      <c r="J291" s="5"/>
      <c r="K291" s="5"/>
      <c r="L291" s="5"/>
      <c r="M291" s="5"/>
      <c r="N291" s="5"/>
    </row>
    <row r="292" spans="1:14" s="3" customFormat="1" ht="15">
      <c r="A292" s="17"/>
      <c r="B292" s="17"/>
      <c r="C292" s="17">
        <v>4410</v>
      </c>
      <c r="D292" s="27" t="s">
        <v>38</v>
      </c>
      <c r="E292" s="10"/>
      <c r="F292" s="10">
        <v>1000</v>
      </c>
      <c r="G292" s="10"/>
      <c r="H292" s="12"/>
      <c r="I292" s="12">
        <f>F292+G292--H292</f>
        <v>1000</v>
      </c>
      <c r="J292" s="5"/>
      <c r="K292" s="5"/>
      <c r="L292" s="5"/>
      <c r="M292" s="5"/>
      <c r="N292" s="5"/>
    </row>
    <row r="293" spans="1:14" s="47" customFormat="1" ht="15.75">
      <c r="A293" s="29"/>
      <c r="B293" s="29">
        <v>85195</v>
      </c>
      <c r="C293" s="29"/>
      <c r="D293" s="40" t="s">
        <v>11</v>
      </c>
      <c r="E293" s="41"/>
      <c r="F293" s="41">
        <f>F294</f>
        <v>6000</v>
      </c>
      <c r="G293" s="41">
        <f>G294</f>
        <v>0</v>
      </c>
      <c r="H293" s="39"/>
      <c r="I293" s="39">
        <f>I294</f>
        <v>6000</v>
      </c>
      <c r="J293" s="49"/>
      <c r="K293" s="49"/>
      <c r="L293" s="49"/>
      <c r="M293" s="49"/>
      <c r="N293" s="49"/>
    </row>
    <row r="294" spans="1:14" s="3" customFormat="1" ht="15">
      <c r="A294" s="17"/>
      <c r="B294" s="17"/>
      <c r="C294" s="17">
        <v>4280</v>
      </c>
      <c r="D294" s="27" t="s">
        <v>63</v>
      </c>
      <c r="E294" s="10"/>
      <c r="F294" s="10">
        <v>6000</v>
      </c>
      <c r="G294" s="10"/>
      <c r="H294" s="12"/>
      <c r="I294" s="12">
        <f>F294+G294-H294</f>
        <v>6000</v>
      </c>
      <c r="J294" s="5"/>
      <c r="K294" s="5"/>
      <c r="L294" s="5"/>
      <c r="M294" s="5"/>
      <c r="N294" s="5"/>
    </row>
    <row r="295" spans="1:14" s="3" customFormat="1" ht="15.75">
      <c r="A295" s="31">
        <v>852</v>
      </c>
      <c r="B295" s="20"/>
      <c r="C295" s="20"/>
      <c r="D295" s="24" t="s">
        <v>83</v>
      </c>
      <c r="E295" s="11"/>
      <c r="F295" s="11">
        <f>F306+F308+F312+F314+F316+F333+F296+F298+F331</f>
        <v>6177018</v>
      </c>
      <c r="G295" s="11">
        <f>G306+G308+G312+G314+G316+G333+G296+G298+G331</f>
        <v>6168</v>
      </c>
      <c r="H295" s="11">
        <f>H306+H308+H312+H314+H316+H333+H296+H298</f>
        <v>6168</v>
      </c>
      <c r="I295" s="11">
        <f>I306+I308+I312+I314+I316+I333+I296+I298+I331</f>
        <v>6177018</v>
      </c>
      <c r="J295" s="5"/>
      <c r="K295" s="5"/>
      <c r="L295" s="5"/>
      <c r="M295" s="5"/>
      <c r="N295" s="5"/>
    </row>
    <row r="296" spans="1:14" s="47" customFormat="1" ht="15.75">
      <c r="A296" s="33"/>
      <c r="B296" s="33">
        <v>85202</v>
      </c>
      <c r="C296" s="33"/>
      <c r="D296" s="50" t="s">
        <v>103</v>
      </c>
      <c r="E296" s="39"/>
      <c r="F296" s="39">
        <f>F297</f>
        <v>35000</v>
      </c>
      <c r="G296" s="39">
        <f>G297</f>
        <v>0</v>
      </c>
      <c r="H296" s="39">
        <f>H297</f>
        <v>0</v>
      </c>
      <c r="I296" s="39">
        <f>I297</f>
        <v>35000</v>
      </c>
      <c r="J296" s="49"/>
      <c r="K296" s="49"/>
      <c r="L296" s="49"/>
      <c r="M296" s="49"/>
      <c r="N296" s="49"/>
    </row>
    <row r="297" spans="1:14" s="3" customFormat="1" ht="42.75">
      <c r="A297" s="33"/>
      <c r="B297" s="34"/>
      <c r="C297" s="34">
        <v>4330</v>
      </c>
      <c r="D297" s="64" t="s">
        <v>104</v>
      </c>
      <c r="E297" s="39"/>
      <c r="F297" s="12">
        <v>35000</v>
      </c>
      <c r="G297" s="10"/>
      <c r="H297" s="12"/>
      <c r="I297" s="12">
        <f>F297+G297-H297</f>
        <v>35000</v>
      </c>
      <c r="J297" s="5"/>
      <c r="K297" s="5"/>
      <c r="L297" s="5"/>
      <c r="M297" s="5"/>
      <c r="N297" s="5"/>
    </row>
    <row r="298" spans="1:14" s="47" customFormat="1" ht="60">
      <c r="A298" s="33"/>
      <c r="B298" s="33">
        <v>85212</v>
      </c>
      <c r="C298" s="33"/>
      <c r="D298" s="67" t="s">
        <v>134</v>
      </c>
      <c r="E298" s="39"/>
      <c r="F298" s="39">
        <f>F299+F300++F301++F302+F303++F304+F305</f>
        <v>3790466</v>
      </c>
      <c r="G298" s="39">
        <f>G299+G300++G301++G302+G303++G304+G305</f>
        <v>5168</v>
      </c>
      <c r="H298" s="39">
        <f>H299+H300++H301++H302+H303++H304+H305</f>
        <v>5168</v>
      </c>
      <c r="I298" s="39">
        <f>I299+I300++I301++I302+I303++I304+I305</f>
        <v>3790466</v>
      </c>
      <c r="J298" s="49"/>
      <c r="K298" s="49"/>
      <c r="L298" s="49"/>
      <c r="M298" s="49"/>
      <c r="N298" s="49"/>
    </row>
    <row r="299" spans="1:14" s="3" customFormat="1" ht="15.75">
      <c r="A299" s="33"/>
      <c r="B299" s="34"/>
      <c r="C299" s="34">
        <v>3110</v>
      </c>
      <c r="D299" s="27" t="s">
        <v>64</v>
      </c>
      <c r="E299" s="12"/>
      <c r="F299" s="12">
        <v>3609157</v>
      </c>
      <c r="G299" s="10">
        <v>197</v>
      </c>
      <c r="H299" s="12"/>
      <c r="I299" s="12">
        <f aca="true" t="shared" si="8" ref="I299:I304">F299+G299-H299</f>
        <v>3609354</v>
      </c>
      <c r="J299" s="5"/>
      <c r="K299" s="5"/>
      <c r="L299" s="5"/>
      <c r="M299" s="5"/>
      <c r="N299" s="5"/>
    </row>
    <row r="300" spans="1:14" s="3" customFormat="1" ht="15.75">
      <c r="A300" s="33"/>
      <c r="B300" s="34"/>
      <c r="C300" s="34">
        <v>4010</v>
      </c>
      <c r="D300" s="27" t="s">
        <v>40</v>
      </c>
      <c r="E300" s="12"/>
      <c r="F300" s="12">
        <v>71146</v>
      </c>
      <c r="G300" s="10"/>
      <c r="H300" s="12">
        <v>4269</v>
      </c>
      <c r="I300" s="12">
        <f t="shared" si="8"/>
        <v>66877</v>
      </c>
      <c r="J300" s="5"/>
      <c r="K300" s="5"/>
      <c r="L300" s="5"/>
      <c r="M300" s="5"/>
      <c r="N300" s="5"/>
    </row>
    <row r="301" spans="1:14" s="3" customFormat="1" ht="15.75">
      <c r="A301" s="33"/>
      <c r="B301" s="34"/>
      <c r="C301" s="34">
        <v>4110</v>
      </c>
      <c r="D301" s="27" t="s">
        <v>33</v>
      </c>
      <c r="E301" s="12"/>
      <c r="F301" s="12">
        <v>83582</v>
      </c>
      <c r="G301" s="10"/>
      <c r="H301" s="12">
        <v>794</v>
      </c>
      <c r="I301" s="12">
        <f t="shared" si="8"/>
        <v>82788</v>
      </c>
      <c r="J301" s="5"/>
      <c r="K301" s="5"/>
      <c r="L301" s="5"/>
      <c r="M301" s="5"/>
      <c r="N301" s="5"/>
    </row>
    <row r="302" spans="1:14" s="3" customFormat="1" ht="15.75">
      <c r="A302" s="33"/>
      <c r="B302" s="34"/>
      <c r="C302" s="34">
        <v>4120</v>
      </c>
      <c r="D302" s="27" t="s">
        <v>34</v>
      </c>
      <c r="E302" s="12"/>
      <c r="F302" s="12">
        <v>1743</v>
      </c>
      <c r="G302" s="10"/>
      <c r="H302" s="12">
        <v>105</v>
      </c>
      <c r="I302" s="12">
        <f t="shared" si="8"/>
        <v>1638</v>
      </c>
      <c r="J302" s="5"/>
      <c r="K302" s="5"/>
      <c r="L302" s="5"/>
      <c r="M302" s="5"/>
      <c r="N302" s="5"/>
    </row>
    <row r="303" spans="1:14" s="3" customFormat="1" ht="15.75">
      <c r="A303" s="33"/>
      <c r="B303" s="34"/>
      <c r="C303" s="34">
        <v>4210</v>
      </c>
      <c r="D303" s="27" t="s">
        <v>15</v>
      </c>
      <c r="E303" s="12"/>
      <c r="F303" s="12">
        <v>11695</v>
      </c>
      <c r="G303" s="10">
        <v>1373</v>
      </c>
      <c r="H303" s="12"/>
      <c r="I303" s="12">
        <f t="shared" si="8"/>
        <v>13068</v>
      </c>
      <c r="J303" s="5"/>
      <c r="K303" s="5"/>
      <c r="L303" s="5"/>
      <c r="M303" s="5"/>
      <c r="N303" s="5"/>
    </row>
    <row r="304" spans="1:14" s="3" customFormat="1" ht="15.75">
      <c r="A304" s="33"/>
      <c r="B304" s="34"/>
      <c r="C304" s="34">
        <v>4300</v>
      </c>
      <c r="D304" s="27" t="s">
        <v>16</v>
      </c>
      <c r="E304" s="12"/>
      <c r="F304" s="12">
        <v>13143</v>
      </c>
      <c r="G304" s="10">
        <v>3598</v>
      </c>
      <c r="H304" s="12"/>
      <c r="I304" s="12">
        <f t="shared" si="8"/>
        <v>16741</v>
      </c>
      <c r="J304" s="5"/>
      <c r="K304" s="5"/>
      <c r="L304" s="5"/>
      <c r="M304" s="5"/>
      <c r="N304" s="5"/>
    </row>
    <row r="305" spans="1:14" s="3" customFormat="1" ht="30">
      <c r="A305" s="33"/>
      <c r="B305" s="34"/>
      <c r="C305" s="34">
        <v>6060</v>
      </c>
      <c r="D305" s="27" t="s">
        <v>43</v>
      </c>
      <c r="E305" s="12"/>
      <c r="F305" s="12">
        <v>0</v>
      </c>
      <c r="G305" s="10"/>
      <c r="H305" s="12"/>
      <c r="I305" s="12">
        <f>F305+G305--H305</f>
        <v>0</v>
      </c>
      <c r="J305" s="5"/>
      <c r="K305" s="5"/>
      <c r="L305" s="5"/>
      <c r="M305" s="5"/>
      <c r="N305" s="5"/>
    </row>
    <row r="306" spans="1:14" s="47" customFormat="1" ht="60">
      <c r="A306" s="29"/>
      <c r="B306" s="29">
        <v>85213</v>
      </c>
      <c r="C306" s="29"/>
      <c r="D306" s="65" t="s">
        <v>98</v>
      </c>
      <c r="E306" s="41"/>
      <c r="F306" s="41">
        <f>F307</f>
        <v>14186</v>
      </c>
      <c r="G306" s="41">
        <f>G307</f>
        <v>0</v>
      </c>
      <c r="H306" s="41">
        <f>H307</f>
        <v>0</v>
      </c>
      <c r="I306" s="41">
        <f>I307</f>
        <v>14186</v>
      </c>
      <c r="J306" s="49"/>
      <c r="K306" s="49"/>
      <c r="L306" s="49"/>
      <c r="M306" s="49"/>
      <c r="N306" s="49"/>
    </row>
    <row r="307" spans="1:14" s="3" customFormat="1" ht="44.25" customHeight="1">
      <c r="A307" s="17"/>
      <c r="B307" s="17"/>
      <c r="C307" s="17">
        <v>4290</v>
      </c>
      <c r="D307" s="63" t="s">
        <v>99</v>
      </c>
      <c r="E307" s="10"/>
      <c r="F307" s="10">
        <v>14186</v>
      </c>
      <c r="G307" s="10"/>
      <c r="H307" s="12"/>
      <c r="I307" s="12">
        <f>F307++G307-H307</f>
        <v>14186</v>
      </c>
      <c r="J307" s="5"/>
      <c r="K307" s="5"/>
      <c r="L307" s="5"/>
      <c r="M307" s="5"/>
      <c r="N307" s="5"/>
    </row>
    <row r="308" spans="1:14" s="47" customFormat="1" ht="31.5">
      <c r="A308" s="29"/>
      <c r="B308" s="29">
        <v>85214</v>
      </c>
      <c r="C308" s="29"/>
      <c r="D308" s="40" t="s">
        <v>120</v>
      </c>
      <c r="E308" s="41"/>
      <c r="F308" s="41">
        <f>F309+F310+F311</f>
        <v>1070918</v>
      </c>
      <c r="G308" s="41">
        <f>G309+G310+G311</f>
        <v>0</v>
      </c>
      <c r="H308" s="41">
        <f>H309+H310</f>
        <v>0</v>
      </c>
      <c r="I308" s="41">
        <f>I309+I310+I311</f>
        <v>1070918</v>
      </c>
      <c r="J308" s="49"/>
      <c r="K308" s="49"/>
      <c r="L308" s="49"/>
      <c r="M308" s="49"/>
      <c r="N308" s="49"/>
    </row>
    <row r="309" spans="1:14" s="3" customFormat="1" ht="15">
      <c r="A309" s="17"/>
      <c r="B309" s="17"/>
      <c r="C309" s="17">
        <v>3110</v>
      </c>
      <c r="D309" s="27" t="s">
        <v>64</v>
      </c>
      <c r="E309" s="10"/>
      <c r="F309" s="10">
        <v>1045918</v>
      </c>
      <c r="G309" s="10"/>
      <c r="H309" s="12"/>
      <c r="I309" s="12">
        <f>F309+G309-H309</f>
        <v>1045918</v>
      </c>
      <c r="J309" s="5"/>
      <c r="K309" s="5"/>
      <c r="L309" s="5"/>
      <c r="M309" s="5"/>
      <c r="N309" s="5"/>
    </row>
    <row r="310" spans="1:14" s="3" customFormat="1" ht="15">
      <c r="A310" s="17"/>
      <c r="B310" s="17"/>
      <c r="C310" s="17">
        <v>4210</v>
      </c>
      <c r="D310" s="27" t="s">
        <v>15</v>
      </c>
      <c r="E310" s="10"/>
      <c r="F310" s="10">
        <v>11000</v>
      </c>
      <c r="G310" s="10"/>
      <c r="H310" s="12"/>
      <c r="I310" s="12">
        <f>F310+G310-H310</f>
        <v>11000</v>
      </c>
      <c r="J310" s="5"/>
      <c r="K310" s="5"/>
      <c r="L310" s="5"/>
      <c r="M310" s="5"/>
      <c r="N310" s="5"/>
    </row>
    <row r="311" spans="1:14" s="3" customFormat="1" ht="15">
      <c r="A311" s="17"/>
      <c r="B311" s="17"/>
      <c r="C311" s="17">
        <v>4300</v>
      </c>
      <c r="D311" s="30" t="s">
        <v>16</v>
      </c>
      <c r="E311" s="10"/>
      <c r="F311" s="10">
        <v>14000</v>
      </c>
      <c r="G311" s="10"/>
      <c r="H311" s="12"/>
      <c r="I311" s="12">
        <f>F311+G311-H311</f>
        <v>14000</v>
      </c>
      <c r="J311" s="5"/>
      <c r="K311" s="5"/>
      <c r="L311" s="5"/>
      <c r="M311" s="5"/>
      <c r="N311" s="5"/>
    </row>
    <row r="312" spans="1:14" s="47" customFormat="1" ht="15.75">
      <c r="A312" s="29"/>
      <c r="B312" s="29">
        <v>85215</v>
      </c>
      <c r="C312" s="29"/>
      <c r="D312" s="40" t="s">
        <v>65</v>
      </c>
      <c r="E312" s="41"/>
      <c r="F312" s="41">
        <f>F313</f>
        <v>253000</v>
      </c>
      <c r="G312" s="41"/>
      <c r="H312" s="39"/>
      <c r="I312" s="39">
        <f>I313</f>
        <v>253000</v>
      </c>
      <c r="J312" s="49"/>
      <c r="K312" s="49"/>
      <c r="L312" s="49"/>
      <c r="M312" s="49"/>
      <c r="N312" s="49"/>
    </row>
    <row r="313" spans="1:14" s="3" customFormat="1" ht="15">
      <c r="A313" s="17"/>
      <c r="B313" s="17"/>
      <c r="C313" s="17">
        <v>3110</v>
      </c>
      <c r="D313" s="27" t="s">
        <v>64</v>
      </c>
      <c r="E313" s="10"/>
      <c r="F313" s="10">
        <v>253000</v>
      </c>
      <c r="G313" s="10"/>
      <c r="H313" s="12"/>
      <c r="I313" s="12">
        <f>F313+G313-H313</f>
        <v>253000</v>
      </c>
      <c r="J313" s="5"/>
      <c r="K313" s="5"/>
      <c r="L313" s="5"/>
      <c r="M313" s="5"/>
      <c r="N313" s="5"/>
    </row>
    <row r="314" spans="1:14" s="47" customFormat="1" ht="15.75" hidden="1">
      <c r="A314" s="29"/>
      <c r="B314" s="29"/>
      <c r="C314" s="29"/>
      <c r="D314" s="40"/>
      <c r="E314" s="41"/>
      <c r="F314" s="41"/>
      <c r="G314" s="41"/>
      <c r="H314" s="39"/>
      <c r="I314" s="39"/>
      <c r="J314" s="49"/>
      <c r="K314" s="49"/>
      <c r="L314" s="49"/>
      <c r="M314" s="49"/>
      <c r="N314" s="49"/>
    </row>
    <row r="315" spans="1:14" s="3" customFormat="1" ht="15" hidden="1">
      <c r="A315" s="17"/>
      <c r="B315" s="17"/>
      <c r="C315" s="17"/>
      <c r="D315" s="27"/>
      <c r="E315" s="10"/>
      <c r="F315" s="10"/>
      <c r="G315" s="10"/>
      <c r="H315" s="12"/>
      <c r="I315" s="12"/>
      <c r="J315" s="5"/>
      <c r="K315" s="5"/>
      <c r="L315" s="5"/>
      <c r="M315" s="5"/>
      <c r="N315" s="5"/>
    </row>
    <row r="316" spans="1:14" s="47" customFormat="1" ht="15.75">
      <c r="A316" s="29"/>
      <c r="B316" s="29">
        <v>85219</v>
      </c>
      <c r="C316" s="29"/>
      <c r="D316" s="40" t="s">
        <v>66</v>
      </c>
      <c r="E316" s="41"/>
      <c r="F316" s="41">
        <f>F317+F318+F319+F320+F321+F322+F323+F324+F326+F327+F328+F325</f>
        <v>304084</v>
      </c>
      <c r="G316" s="41">
        <f>G317+G318+G319+G320+G321+G322+G323+G324+G325+G326+G327+G328</f>
        <v>1000</v>
      </c>
      <c r="H316" s="39">
        <f>H317+H318+H319+H320+H321+H322+H323+H324+H325+H326+H327+H328</f>
        <v>1000</v>
      </c>
      <c r="I316" s="39">
        <f>I317+I318+I319+I320++I321+I322+I323+I324++I325+I326+++I327++I328</f>
        <v>304084</v>
      </c>
      <c r="J316" s="49"/>
      <c r="K316" s="49"/>
      <c r="L316" s="49"/>
      <c r="M316" s="49"/>
      <c r="N316" s="49"/>
    </row>
    <row r="317" spans="1:14" s="3" customFormat="1" ht="15">
      <c r="A317" s="17"/>
      <c r="B317" s="17"/>
      <c r="C317" s="17">
        <v>4010</v>
      </c>
      <c r="D317" s="27" t="s">
        <v>40</v>
      </c>
      <c r="E317" s="10"/>
      <c r="F317" s="10">
        <v>201261</v>
      </c>
      <c r="G317" s="10"/>
      <c r="H317" s="12"/>
      <c r="I317" s="12">
        <f>F317++G317-H317</f>
        <v>201261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4040</v>
      </c>
      <c r="D318" s="30" t="s">
        <v>53</v>
      </c>
      <c r="E318" s="10"/>
      <c r="F318" s="10">
        <v>15938</v>
      </c>
      <c r="G318" s="10"/>
      <c r="H318" s="12"/>
      <c r="I318" s="12">
        <f aca="true" t="shared" si="9" ref="I318:I323">F318+G318-H318</f>
        <v>15938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4110</v>
      </c>
      <c r="D319" s="30" t="s">
        <v>33</v>
      </c>
      <c r="E319" s="10"/>
      <c r="F319" s="10">
        <v>37689</v>
      </c>
      <c r="G319" s="10"/>
      <c r="H319" s="12"/>
      <c r="I319" s="12">
        <f t="shared" si="9"/>
        <v>37689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4120</v>
      </c>
      <c r="D320" s="30" t="s">
        <v>34</v>
      </c>
      <c r="E320" s="10"/>
      <c r="F320" s="10">
        <v>5076</v>
      </c>
      <c r="G320" s="10"/>
      <c r="H320" s="12"/>
      <c r="I320" s="12">
        <f t="shared" si="9"/>
        <v>5076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4210</v>
      </c>
      <c r="D321" s="30" t="s">
        <v>15</v>
      </c>
      <c r="E321" s="10"/>
      <c r="F321" s="10">
        <v>16800</v>
      </c>
      <c r="G321" s="10"/>
      <c r="H321" s="12"/>
      <c r="I321" s="12">
        <f t="shared" si="9"/>
        <v>16800</v>
      </c>
      <c r="J321" s="5"/>
      <c r="K321" s="5"/>
      <c r="L321" s="5"/>
      <c r="M321" s="5"/>
      <c r="N321" s="5"/>
    </row>
    <row r="322" spans="1:14" s="3" customFormat="1" ht="15">
      <c r="A322" s="17"/>
      <c r="B322" s="17"/>
      <c r="C322" s="17">
        <v>4260</v>
      </c>
      <c r="D322" s="30" t="s">
        <v>25</v>
      </c>
      <c r="E322" s="10"/>
      <c r="F322" s="10">
        <v>0</v>
      </c>
      <c r="G322" s="10"/>
      <c r="H322" s="12"/>
      <c r="I322" s="12">
        <f t="shared" si="9"/>
        <v>0</v>
      </c>
      <c r="J322" s="5"/>
      <c r="K322" s="5"/>
      <c r="L322" s="5"/>
      <c r="M322" s="5"/>
      <c r="N322" s="5"/>
    </row>
    <row r="323" spans="1:14" s="3" customFormat="1" ht="15">
      <c r="A323" s="17"/>
      <c r="B323" s="17"/>
      <c r="C323" s="17">
        <v>4270</v>
      </c>
      <c r="D323" s="30" t="s">
        <v>26</v>
      </c>
      <c r="E323" s="10"/>
      <c r="F323" s="10">
        <v>2030</v>
      </c>
      <c r="G323" s="10"/>
      <c r="H323" s="12"/>
      <c r="I323" s="12">
        <f t="shared" si="9"/>
        <v>2030</v>
      </c>
      <c r="J323" s="5"/>
      <c r="K323" s="5"/>
      <c r="L323" s="5"/>
      <c r="M323" s="5"/>
      <c r="N323" s="5"/>
    </row>
    <row r="324" spans="1:14" s="3" customFormat="1" ht="15">
      <c r="A324" s="17"/>
      <c r="B324" s="17"/>
      <c r="C324" s="17">
        <v>4300</v>
      </c>
      <c r="D324" s="30" t="s">
        <v>16</v>
      </c>
      <c r="E324" s="10"/>
      <c r="F324" s="10">
        <v>11075</v>
      </c>
      <c r="G324" s="10"/>
      <c r="H324" s="12"/>
      <c r="I324" s="12">
        <f>F324++G324-H324</f>
        <v>11075</v>
      </c>
      <c r="J324" s="5"/>
      <c r="K324" s="5"/>
      <c r="L324" s="5"/>
      <c r="M324" s="5"/>
      <c r="N324" s="5"/>
    </row>
    <row r="325" spans="1:14" s="3" customFormat="1" ht="15">
      <c r="A325" s="17"/>
      <c r="B325" s="17"/>
      <c r="C325" s="17">
        <v>4350</v>
      </c>
      <c r="D325" s="30" t="s">
        <v>121</v>
      </c>
      <c r="E325" s="10"/>
      <c r="F325" s="10">
        <v>2150</v>
      </c>
      <c r="G325" s="10"/>
      <c r="H325" s="12">
        <v>1000</v>
      </c>
      <c r="I325" s="12">
        <f>F325+G325-H325</f>
        <v>1150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4410</v>
      </c>
      <c r="D326" s="30" t="s">
        <v>38</v>
      </c>
      <c r="E326" s="10"/>
      <c r="F326" s="10">
        <v>4550</v>
      </c>
      <c r="G326" s="10">
        <v>1000</v>
      </c>
      <c r="H326" s="12"/>
      <c r="I326" s="12">
        <f>F326+G326-H326</f>
        <v>5550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4430</v>
      </c>
      <c r="D327" s="30" t="s">
        <v>27</v>
      </c>
      <c r="E327" s="10"/>
      <c r="F327" s="10">
        <v>522</v>
      </c>
      <c r="G327" s="10"/>
      <c r="H327" s="12"/>
      <c r="I327" s="12">
        <f>F327+G327-H327</f>
        <v>522</v>
      </c>
      <c r="J327" s="5"/>
      <c r="K327" s="5"/>
      <c r="L327" s="5"/>
      <c r="M327" s="5"/>
      <c r="N327" s="5"/>
    </row>
    <row r="328" spans="1:14" s="3" customFormat="1" ht="30">
      <c r="A328" s="17"/>
      <c r="B328" s="17"/>
      <c r="C328" s="17">
        <v>4440</v>
      </c>
      <c r="D328" s="27" t="s">
        <v>42</v>
      </c>
      <c r="E328" s="10"/>
      <c r="F328" s="10">
        <v>6993</v>
      </c>
      <c r="G328" s="10"/>
      <c r="H328" s="12"/>
      <c r="I328" s="12">
        <f>F328+G328-H328</f>
        <v>6993</v>
      </c>
      <c r="J328" s="5"/>
      <c r="K328" s="5"/>
      <c r="L328" s="5"/>
      <c r="M328" s="5"/>
      <c r="N328" s="5"/>
    </row>
    <row r="329" spans="1:14" s="47" customFormat="1" ht="15.75" hidden="1">
      <c r="A329" s="29"/>
      <c r="B329" s="29"/>
      <c r="C329" s="29"/>
      <c r="D329" s="40"/>
      <c r="E329" s="41"/>
      <c r="F329" s="41"/>
      <c r="G329" s="41"/>
      <c r="H329" s="39"/>
      <c r="I329" s="39"/>
      <c r="J329" s="49"/>
      <c r="K329" s="49"/>
      <c r="L329" s="49"/>
      <c r="M329" s="49"/>
      <c r="N329" s="49"/>
    </row>
    <row r="330" spans="1:14" s="3" customFormat="1" ht="15" hidden="1">
      <c r="A330" s="17"/>
      <c r="B330" s="17"/>
      <c r="C330" s="17"/>
      <c r="D330" s="27"/>
      <c r="E330" s="10"/>
      <c r="F330" s="10"/>
      <c r="G330" s="10"/>
      <c r="H330" s="12"/>
      <c r="I330" s="12"/>
      <c r="J330" s="5"/>
      <c r="K330" s="5"/>
      <c r="L330" s="5"/>
      <c r="M330" s="5"/>
      <c r="N330" s="5"/>
    </row>
    <row r="331" spans="1:14" s="3" customFormat="1" ht="15.75">
      <c r="A331" s="17"/>
      <c r="B331" s="70">
        <v>85278</v>
      </c>
      <c r="C331" s="70"/>
      <c r="D331" s="90" t="s">
        <v>143</v>
      </c>
      <c r="E331" s="79"/>
      <c r="F331" s="79">
        <f>F332</f>
        <v>429364</v>
      </c>
      <c r="G331" s="79">
        <f>G332</f>
        <v>0</v>
      </c>
      <c r="H331" s="79">
        <f>H332</f>
        <v>0</v>
      </c>
      <c r="I331" s="79">
        <f>I332</f>
        <v>429364</v>
      </c>
      <c r="J331" s="5"/>
      <c r="K331" s="5"/>
      <c r="L331" s="5"/>
      <c r="M331" s="5"/>
      <c r="N331" s="5"/>
    </row>
    <row r="332" spans="1:14" s="3" customFormat="1" ht="15">
      <c r="A332" s="17"/>
      <c r="B332" s="17"/>
      <c r="C332" s="17">
        <v>3110</v>
      </c>
      <c r="D332" s="27" t="s">
        <v>64</v>
      </c>
      <c r="E332" s="10"/>
      <c r="F332" s="10">
        <v>429364</v>
      </c>
      <c r="G332" s="10"/>
      <c r="H332" s="12"/>
      <c r="I332" s="12">
        <f>F332+G332-H332</f>
        <v>429364</v>
      </c>
      <c r="J332" s="5"/>
      <c r="K332" s="5"/>
      <c r="L332" s="5"/>
      <c r="M332" s="5"/>
      <c r="N332" s="5"/>
    </row>
    <row r="333" spans="1:14" s="47" customFormat="1" ht="15.75">
      <c r="A333" s="29"/>
      <c r="B333" s="29">
        <v>85295</v>
      </c>
      <c r="C333" s="29"/>
      <c r="D333" s="40" t="s">
        <v>11</v>
      </c>
      <c r="E333" s="41"/>
      <c r="F333" s="41">
        <f>F334+F335+F336</f>
        <v>280000</v>
      </c>
      <c r="G333" s="41">
        <f>G334</f>
        <v>0</v>
      </c>
      <c r="H333" s="39">
        <f>H334</f>
        <v>0</v>
      </c>
      <c r="I333" s="39">
        <f>I334+I335+I336</f>
        <v>280000</v>
      </c>
      <c r="J333" s="49"/>
      <c r="K333" s="49"/>
      <c r="L333" s="49"/>
      <c r="M333" s="49"/>
      <c r="N333" s="49"/>
    </row>
    <row r="334" spans="1:14" s="3" customFormat="1" ht="15">
      <c r="A334" s="17"/>
      <c r="B334" s="17"/>
      <c r="C334" s="17">
        <v>3110</v>
      </c>
      <c r="D334" s="27" t="s">
        <v>64</v>
      </c>
      <c r="E334" s="10"/>
      <c r="F334" s="10">
        <v>280000</v>
      </c>
      <c r="G334" s="10"/>
      <c r="H334" s="12"/>
      <c r="I334" s="12">
        <f>F334+G334-H334</f>
        <v>280000</v>
      </c>
      <c r="J334" s="5"/>
      <c r="K334" s="5"/>
      <c r="L334" s="5"/>
      <c r="M334" s="5"/>
      <c r="N334" s="5"/>
    </row>
    <row r="335" spans="1:14" s="3" customFormat="1" ht="15" hidden="1">
      <c r="A335" s="17"/>
      <c r="B335" s="17"/>
      <c r="C335" s="17"/>
      <c r="D335" s="27"/>
      <c r="E335" s="10"/>
      <c r="F335" s="10"/>
      <c r="G335" s="10"/>
      <c r="H335" s="12"/>
      <c r="I335" s="12"/>
      <c r="J335" s="5"/>
      <c r="K335" s="5"/>
      <c r="L335" s="5"/>
      <c r="M335" s="5"/>
      <c r="N335" s="5"/>
    </row>
    <row r="336" spans="1:14" s="3" customFormat="1" ht="15" hidden="1">
      <c r="A336" s="17"/>
      <c r="B336" s="17"/>
      <c r="C336" s="17"/>
      <c r="D336" s="27"/>
      <c r="E336" s="10"/>
      <c r="F336" s="10"/>
      <c r="G336" s="10"/>
      <c r="H336" s="12"/>
      <c r="I336" s="12"/>
      <c r="J336" s="5"/>
      <c r="K336" s="5"/>
      <c r="L336" s="5"/>
      <c r="M336" s="5"/>
      <c r="N336" s="5"/>
    </row>
    <row r="337" spans="1:14" s="3" customFormat="1" ht="31.5">
      <c r="A337" s="31">
        <v>854</v>
      </c>
      <c r="B337" s="20"/>
      <c r="C337" s="20"/>
      <c r="D337" s="24" t="s">
        <v>67</v>
      </c>
      <c r="E337" s="11"/>
      <c r="F337" s="11">
        <f>F338+F361+F352</f>
        <v>581789</v>
      </c>
      <c r="G337" s="11">
        <f>G338+G352+G361</f>
        <v>0</v>
      </c>
      <c r="H337" s="11">
        <f>H338+H352+H361</f>
        <v>0</v>
      </c>
      <c r="I337" s="11">
        <f>I338+I361+I352</f>
        <v>581789</v>
      </c>
      <c r="J337" s="5"/>
      <c r="K337" s="5"/>
      <c r="L337" s="5"/>
      <c r="M337" s="5"/>
      <c r="N337" s="5"/>
    </row>
    <row r="338" spans="1:14" s="47" customFormat="1" ht="15.75">
      <c r="A338" s="29"/>
      <c r="B338" s="29">
        <v>85401</v>
      </c>
      <c r="C338" s="29"/>
      <c r="D338" s="40" t="s">
        <v>68</v>
      </c>
      <c r="E338" s="41"/>
      <c r="F338" s="41">
        <f>F339+F340+F341+F342+F343+F344+F345+F347+F348+F349+F350+F351+F346</f>
        <v>257927</v>
      </c>
      <c r="G338" s="41">
        <f>G339+G340+G341+G342+G343+G344+G345+G347+G348+G349+G350+G351+G346</f>
        <v>0</v>
      </c>
      <c r="H338" s="41">
        <f>H339+H340+H341+H342+H343+H344+H345+H347+H348+H349+H350+H351+H346</f>
        <v>0</v>
      </c>
      <c r="I338" s="41">
        <f>I339+I340+I341+I342+I343+I344+I345+I347+I348+I349+I350+I351+I346</f>
        <v>257927</v>
      </c>
      <c r="J338" s="49"/>
      <c r="K338" s="49"/>
      <c r="L338" s="49"/>
      <c r="M338" s="49"/>
      <c r="N338" s="49"/>
    </row>
    <row r="339" spans="1:14" s="3" customFormat="1" ht="30">
      <c r="A339" s="17"/>
      <c r="B339" s="17"/>
      <c r="C339" s="17">
        <v>3020</v>
      </c>
      <c r="D339" s="27" t="s">
        <v>96</v>
      </c>
      <c r="E339" s="10"/>
      <c r="F339" s="10">
        <v>14951</v>
      </c>
      <c r="G339" s="10"/>
      <c r="H339" s="12"/>
      <c r="I339" s="12">
        <f>F339+G339-H339</f>
        <v>14951</v>
      </c>
      <c r="J339" s="5"/>
      <c r="K339" s="5"/>
      <c r="L339" s="5"/>
      <c r="M339" s="5"/>
      <c r="N339" s="5"/>
    </row>
    <row r="340" spans="1:14" s="3" customFormat="1" ht="15">
      <c r="A340" s="17"/>
      <c r="B340" s="17"/>
      <c r="C340" s="17">
        <v>4010</v>
      </c>
      <c r="D340" s="27" t="s">
        <v>40</v>
      </c>
      <c r="E340" s="10"/>
      <c r="F340" s="10">
        <v>153438</v>
      </c>
      <c r="G340" s="10"/>
      <c r="H340" s="12"/>
      <c r="I340" s="12">
        <f>F340+G340-H340</f>
        <v>153438</v>
      </c>
      <c r="J340" s="5"/>
      <c r="K340" s="5"/>
      <c r="L340" s="5"/>
      <c r="M340" s="5"/>
      <c r="N340" s="5"/>
    </row>
    <row r="341" spans="1:14" s="3" customFormat="1" ht="15">
      <c r="A341" s="17"/>
      <c r="B341" s="17"/>
      <c r="C341" s="17">
        <v>4040</v>
      </c>
      <c r="D341" s="27" t="s">
        <v>53</v>
      </c>
      <c r="E341" s="10"/>
      <c r="F341" s="10">
        <v>12582</v>
      </c>
      <c r="G341" s="10"/>
      <c r="H341" s="12"/>
      <c r="I341" s="12">
        <f>F341+G341-H341</f>
        <v>12582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4110</v>
      </c>
      <c r="D342" s="27" t="s">
        <v>33</v>
      </c>
      <c r="E342" s="10"/>
      <c r="F342" s="10">
        <v>30678</v>
      </c>
      <c r="G342" s="10"/>
      <c r="H342" s="12"/>
      <c r="I342" s="12">
        <f>F342+G342-H342</f>
        <v>30678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4120</v>
      </c>
      <c r="D343" s="27" t="s">
        <v>34</v>
      </c>
      <c r="E343" s="10"/>
      <c r="F343" s="10">
        <v>4308</v>
      </c>
      <c r="G343" s="10"/>
      <c r="H343" s="12"/>
      <c r="I343" s="12">
        <f>F343+G343---H343</f>
        <v>4308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4210</v>
      </c>
      <c r="D344" s="27" t="s">
        <v>15</v>
      </c>
      <c r="E344" s="10"/>
      <c r="F344" s="10">
        <v>19200</v>
      </c>
      <c r="G344" s="10"/>
      <c r="H344" s="12"/>
      <c r="I344" s="12">
        <f>F344+G344-H344</f>
        <v>19200</v>
      </c>
      <c r="J344" s="5"/>
      <c r="K344" s="5"/>
      <c r="L344" s="5"/>
      <c r="M344" s="5"/>
      <c r="N344" s="5"/>
    </row>
    <row r="345" spans="1:14" s="3" customFormat="1" ht="30">
      <c r="A345" s="17"/>
      <c r="B345" s="17"/>
      <c r="C345" s="17">
        <v>4240</v>
      </c>
      <c r="D345" s="27" t="s">
        <v>54</v>
      </c>
      <c r="E345" s="10"/>
      <c r="F345" s="10">
        <v>1500</v>
      </c>
      <c r="G345" s="10"/>
      <c r="H345" s="12"/>
      <c r="I345" s="12">
        <f>F345+G345-H345</f>
        <v>1500</v>
      </c>
      <c r="J345" s="5"/>
      <c r="K345" s="5"/>
      <c r="L345" s="5"/>
      <c r="M345" s="5"/>
      <c r="N345" s="5"/>
    </row>
    <row r="346" spans="1:14" s="3" customFormat="1" ht="30">
      <c r="A346" s="17"/>
      <c r="B346" s="17"/>
      <c r="C346" s="17">
        <v>4243</v>
      </c>
      <c r="D346" s="27" t="s">
        <v>54</v>
      </c>
      <c r="E346" s="10"/>
      <c r="F346" s="10">
        <v>0</v>
      </c>
      <c r="G346" s="10"/>
      <c r="H346" s="12"/>
      <c r="I346" s="12">
        <f>F346+G346-H346</f>
        <v>0</v>
      </c>
      <c r="J346" s="5"/>
      <c r="K346" s="5"/>
      <c r="L346" s="5"/>
      <c r="M346" s="5"/>
      <c r="N346" s="5"/>
    </row>
    <row r="347" spans="1:14" s="3" customFormat="1" ht="15">
      <c r="A347" s="17"/>
      <c r="B347" s="17"/>
      <c r="C347" s="17">
        <v>4270</v>
      </c>
      <c r="D347" s="27" t="s">
        <v>26</v>
      </c>
      <c r="E347" s="10"/>
      <c r="F347" s="10">
        <v>7500</v>
      </c>
      <c r="G347" s="10"/>
      <c r="H347" s="12"/>
      <c r="I347" s="12">
        <f>F347+G347-H347</f>
        <v>7500</v>
      </c>
      <c r="J347" s="5"/>
      <c r="K347" s="5"/>
      <c r="L347" s="5"/>
      <c r="M347" s="5"/>
      <c r="N347" s="5"/>
    </row>
    <row r="348" spans="1:14" s="3" customFormat="1" ht="15">
      <c r="A348" s="17"/>
      <c r="B348" s="17"/>
      <c r="C348" s="17">
        <v>4300</v>
      </c>
      <c r="D348" s="27" t="s">
        <v>16</v>
      </c>
      <c r="E348" s="10"/>
      <c r="F348" s="10">
        <v>1800</v>
      </c>
      <c r="G348" s="10"/>
      <c r="H348" s="12"/>
      <c r="I348" s="12">
        <f>F348+G348-H348</f>
        <v>1800</v>
      </c>
      <c r="J348" s="5"/>
      <c r="K348" s="5"/>
      <c r="L348" s="5"/>
      <c r="M348" s="5"/>
      <c r="N348" s="5"/>
    </row>
    <row r="349" spans="1:14" s="3" customFormat="1" ht="15">
      <c r="A349" s="17"/>
      <c r="B349" s="17"/>
      <c r="C349" s="17">
        <v>4410</v>
      </c>
      <c r="D349" s="27" t="s">
        <v>38</v>
      </c>
      <c r="E349" s="10"/>
      <c r="F349" s="10">
        <v>400</v>
      </c>
      <c r="G349" s="10"/>
      <c r="H349" s="12"/>
      <c r="I349" s="12">
        <f>F349+G349--H349</f>
        <v>400</v>
      </c>
      <c r="J349" s="5"/>
      <c r="K349" s="5"/>
      <c r="L349" s="5"/>
      <c r="M349" s="5"/>
      <c r="N349" s="5"/>
    </row>
    <row r="350" spans="1:14" s="3" customFormat="1" ht="30">
      <c r="A350" s="17"/>
      <c r="B350" s="17"/>
      <c r="C350" s="17">
        <v>4440</v>
      </c>
      <c r="D350" s="27" t="s">
        <v>55</v>
      </c>
      <c r="E350" s="10"/>
      <c r="F350" s="10">
        <v>11570</v>
      </c>
      <c r="G350" s="10"/>
      <c r="H350" s="12"/>
      <c r="I350" s="12">
        <f>F350+G350-H350</f>
        <v>11570</v>
      </c>
      <c r="J350" s="5"/>
      <c r="K350" s="5"/>
      <c r="L350" s="5"/>
      <c r="M350" s="5"/>
      <c r="N350" s="5"/>
    </row>
    <row r="351" spans="1:14" s="3" customFormat="1" ht="30">
      <c r="A351" s="17"/>
      <c r="B351" s="17"/>
      <c r="C351" s="17">
        <v>6060</v>
      </c>
      <c r="D351" s="27" t="s">
        <v>43</v>
      </c>
      <c r="E351" s="10"/>
      <c r="F351" s="10">
        <v>0</v>
      </c>
      <c r="G351" s="10"/>
      <c r="H351" s="12"/>
      <c r="I351" s="12">
        <f>F351+G351-H351</f>
        <v>0</v>
      </c>
      <c r="J351" s="5"/>
      <c r="K351" s="5"/>
      <c r="L351" s="5"/>
      <c r="M351" s="5"/>
      <c r="N351" s="5"/>
    </row>
    <row r="352" spans="1:14" s="3" customFormat="1" ht="15.75">
      <c r="A352" s="17"/>
      <c r="B352" s="29">
        <v>85415</v>
      </c>
      <c r="C352" s="29"/>
      <c r="D352" s="40" t="s">
        <v>118</v>
      </c>
      <c r="E352" s="41"/>
      <c r="F352" s="41">
        <f>SUM(F354:F360)</f>
        <v>323289</v>
      </c>
      <c r="G352" s="41">
        <f>SUM(G354:G360)</f>
        <v>0</v>
      </c>
      <c r="H352" s="41">
        <f>SUM(H354:H360)</f>
        <v>0</v>
      </c>
      <c r="I352" s="41">
        <f>SUM(I354:I360)</f>
        <v>323289</v>
      </c>
      <c r="J352" s="5"/>
      <c r="K352" s="5"/>
      <c r="L352" s="5"/>
      <c r="M352" s="5"/>
      <c r="N352" s="5"/>
    </row>
    <row r="353" spans="1:14" s="3" customFormat="1" ht="15" hidden="1">
      <c r="A353" s="17"/>
      <c r="B353" s="17"/>
      <c r="C353" s="72">
        <f>F352</f>
        <v>323289</v>
      </c>
      <c r="D353" s="27"/>
      <c r="E353" s="10"/>
      <c r="F353" s="10"/>
      <c r="G353" s="10"/>
      <c r="H353" s="12"/>
      <c r="I353" s="12"/>
      <c r="J353" s="5"/>
      <c r="K353" s="5"/>
      <c r="L353" s="5"/>
      <c r="M353" s="5"/>
      <c r="N353" s="5"/>
    </row>
    <row r="354" spans="1:14" s="3" customFormat="1" ht="15">
      <c r="A354" s="17"/>
      <c r="B354" s="17"/>
      <c r="C354" s="17">
        <v>3260</v>
      </c>
      <c r="D354" s="27" t="s">
        <v>136</v>
      </c>
      <c r="E354" s="10"/>
      <c r="F354" s="10">
        <v>309289</v>
      </c>
      <c r="G354" s="10"/>
      <c r="H354" s="12"/>
      <c r="I354" s="12">
        <f>F354+G354-H354</f>
        <v>309289</v>
      </c>
      <c r="J354" s="5"/>
      <c r="K354" s="5"/>
      <c r="L354" s="5"/>
      <c r="M354" s="5"/>
      <c r="N354" s="5"/>
    </row>
    <row r="355" spans="1:14" s="3" customFormat="1" ht="15" hidden="1">
      <c r="A355" s="17"/>
      <c r="B355" s="17"/>
      <c r="C355" s="17"/>
      <c r="D355" s="27"/>
      <c r="E355" s="10"/>
      <c r="F355" s="10"/>
      <c r="G355" s="10"/>
      <c r="H355" s="12"/>
      <c r="I355" s="12"/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4110</v>
      </c>
      <c r="D356" s="27" t="s">
        <v>33</v>
      </c>
      <c r="E356" s="10"/>
      <c r="F356" s="10">
        <v>594</v>
      </c>
      <c r="G356" s="10"/>
      <c r="H356" s="12"/>
      <c r="I356" s="12">
        <f>F356+G356-H356</f>
        <v>594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4120</v>
      </c>
      <c r="D357" s="27" t="s">
        <v>34</v>
      </c>
      <c r="E357" s="10"/>
      <c r="F357" s="10">
        <v>83</v>
      </c>
      <c r="G357" s="10"/>
      <c r="H357" s="12"/>
      <c r="I357" s="12">
        <f>F357+G357-H357</f>
        <v>83</v>
      </c>
      <c r="J357" s="5"/>
      <c r="K357" s="5"/>
      <c r="L357" s="5"/>
      <c r="M357" s="5"/>
      <c r="N357" s="5"/>
    </row>
    <row r="358" spans="1:14" s="3" customFormat="1" ht="15">
      <c r="A358" s="17"/>
      <c r="B358" s="17"/>
      <c r="C358" s="17">
        <v>4170</v>
      </c>
      <c r="D358" s="27" t="s">
        <v>101</v>
      </c>
      <c r="E358" s="10"/>
      <c r="F358" s="10">
        <v>3400</v>
      </c>
      <c r="G358" s="10"/>
      <c r="H358" s="12"/>
      <c r="I358" s="12">
        <f>F358+G358-H358</f>
        <v>3400</v>
      </c>
      <c r="J358" s="5"/>
      <c r="K358" s="5"/>
      <c r="L358" s="5"/>
      <c r="M358" s="5"/>
      <c r="N358" s="5"/>
    </row>
    <row r="359" spans="1:14" s="3" customFormat="1" ht="15">
      <c r="A359" s="17"/>
      <c r="B359" s="17"/>
      <c r="C359" s="17">
        <v>4210</v>
      </c>
      <c r="D359" s="27" t="s">
        <v>15</v>
      </c>
      <c r="E359" s="10"/>
      <c r="F359" s="10">
        <v>4423</v>
      </c>
      <c r="G359" s="10"/>
      <c r="H359" s="12"/>
      <c r="I359" s="12">
        <f>F359+G359-H359</f>
        <v>4423</v>
      </c>
      <c r="J359" s="5"/>
      <c r="K359" s="5"/>
      <c r="L359" s="5"/>
      <c r="M359" s="5"/>
      <c r="N359" s="5"/>
    </row>
    <row r="360" spans="1:14" s="3" customFormat="1" ht="15">
      <c r="A360" s="17"/>
      <c r="B360" s="17"/>
      <c r="C360" s="17">
        <v>4300</v>
      </c>
      <c r="D360" s="27" t="s">
        <v>16</v>
      </c>
      <c r="E360" s="10"/>
      <c r="F360" s="10">
        <v>5500</v>
      </c>
      <c r="G360" s="10"/>
      <c r="H360" s="12"/>
      <c r="I360" s="12">
        <f>F360+G360-H360</f>
        <v>5500</v>
      </c>
      <c r="J360" s="5"/>
      <c r="K360" s="5"/>
      <c r="L360" s="5"/>
      <c r="M360" s="5"/>
      <c r="N360" s="5"/>
    </row>
    <row r="361" spans="1:14" s="43" customFormat="1" ht="15.75" customHeight="1">
      <c r="A361" s="29"/>
      <c r="B361" s="29">
        <v>85446</v>
      </c>
      <c r="C361" s="29"/>
      <c r="D361" s="40" t="s">
        <v>84</v>
      </c>
      <c r="E361" s="41"/>
      <c r="F361" s="41">
        <f>F362</f>
        <v>573</v>
      </c>
      <c r="G361" s="41">
        <f>G362</f>
        <v>0</v>
      </c>
      <c r="H361" s="39">
        <f>H362</f>
        <v>0</v>
      </c>
      <c r="I361" s="39">
        <f>I362</f>
        <v>573</v>
      </c>
      <c r="J361" s="42"/>
      <c r="K361" s="42"/>
      <c r="L361" s="42"/>
      <c r="M361" s="42"/>
      <c r="N361" s="42"/>
    </row>
    <row r="362" spans="1:14" s="3" customFormat="1" ht="17.25" customHeight="1">
      <c r="A362" s="17"/>
      <c r="B362" s="17"/>
      <c r="C362" s="17">
        <v>4300</v>
      </c>
      <c r="D362" s="27" t="s">
        <v>85</v>
      </c>
      <c r="E362" s="10"/>
      <c r="F362" s="10">
        <v>573</v>
      </c>
      <c r="G362" s="10"/>
      <c r="H362" s="12"/>
      <c r="I362" s="12">
        <f>F362+G362-H362</f>
        <v>573</v>
      </c>
      <c r="J362" s="5"/>
      <c r="K362" s="5"/>
      <c r="L362" s="5"/>
      <c r="M362" s="5"/>
      <c r="N362" s="5"/>
    </row>
    <row r="363" spans="1:14" s="3" customFormat="1" ht="31.5">
      <c r="A363" s="31">
        <v>900</v>
      </c>
      <c r="B363" s="20"/>
      <c r="C363" s="20"/>
      <c r="D363" s="24" t="s">
        <v>69</v>
      </c>
      <c r="E363" s="11"/>
      <c r="F363" s="11">
        <f>F364+F370+F373+F376+F383+F381+F368</f>
        <v>215985</v>
      </c>
      <c r="G363" s="11">
        <f>G364+G368+G370+G373+G376+G381+G383</f>
        <v>0</v>
      </c>
      <c r="H363" s="11">
        <f>H364+H368+H370+H373+H376+H381+H383</f>
        <v>0</v>
      </c>
      <c r="I363" s="11">
        <f>I364+I368+I370+I373+I376+I381+I383</f>
        <v>215985</v>
      </c>
      <c r="J363" s="5"/>
      <c r="K363" s="5"/>
      <c r="L363" s="5"/>
      <c r="M363" s="5"/>
      <c r="N363" s="5"/>
    </row>
    <row r="364" spans="1:14" s="47" customFormat="1" ht="15.75">
      <c r="A364" s="29"/>
      <c r="B364" s="29">
        <v>90001</v>
      </c>
      <c r="C364" s="29"/>
      <c r="D364" s="40" t="s">
        <v>70</v>
      </c>
      <c r="E364" s="41"/>
      <c r="F364" s="41">
        <f>F365+F366++F367</f>
        <v>0</v>
      </c>
      <c r="G364" s="41">
        <f>G365+G366</f>
        <v>0</v>
      </c>
      <c r="H364" s="39">
        <f>H365+H366</f>
        <v>0</v>
      </c>
      <c r="I364" s="39">
        <f>I365+I366</f>
        <v>0</v>
      </c>
      <c r="J364" s="49"/>
      <c r="K364" s="49"/>
      <c r="L364" s="49"/>
      <c r="M364" s="49"/>
      <c r="N364" s="49"/>
    </row>
    <row r="365" spans="1:14" s="3" customFormat="1" ht="15">
      <c r="A365" s="17"/>
      <c r="B365" s="17"/>
      <c r="C365" s="17">
        <v>6050</v>
      </c>
      <c r="D365" s="27" t="s">
        <v>8</v>
      </c>
      <c r="E365" s="10"/>
      <c r="F365" s="10">
        <v>0</v>
      </c>
      <c r="G365" s="10"/>
      <c r="H365" s="12"/>
      <c r="I365" s="12">
        <f>F365+G365-H365</f>
        <v>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6052</v>
      </c>
      <c r="D366" s="27" t="s">
        <v>8</v>
      </c>
      <c r="E366" s="10"/>
      <c r="F366" s="10">
        <v>0</v>
      </c>
      <c r="G366" s="10"/>
      <c r="H366" s="12"/>
      <c r="I366" s="12">
        <f>F366+G366-H366</f>
        <v>0</v>
      </c>
      <c r="J366" s="5"/>
      <c r="K366" s="5"/>
      <c r="L366" s="5"/>
      <c r="M366" s="5"/>
      <c r="N366" s="5"/>
    </row>
    <row r="367" spans="1:14" s="3" customFormat="1" ht="15" hidden="1">
      <c r="A367" s="17"/>
      <c r="B367" s="17"/>
      <c r="C367" s="17"/>
      <c r="D367" s="27"/>
      <c r="E367" s="10"/>
      <c r="F367" s="10"/>
      <c r="G367" s="10"/>
      <c r="H367" s="12"/>
      <c r="I367" s="12"/>
      <c r="J367" s="5"/>
      <c r="K367" s="5"/>
      <c r="L367" s="5"/>
      <c r="M367" s="5"/>
      <c r="N367" s="5"/>
    </row>
    <row r="368" spans="1:14" s="47" customFormat="1" ht="15.75">
      <c r="A368" s="29"/>
      <c r="B368" s="29">
        <v>90002</v>
      </c>
      <c r="C368" s="29"/>
      <c r="D368" s="40" t="s">
        <v>90</v>
      </c>
      <c r="E368" s="41"/>
      <c r="F368" s="41">
        <f>F369</f>
        <v>0</v>
      </c>
      <c r="G368" s="41">
        <f>G369</f>
        <v>0</v>
      </c>
      <c r="H368" s="39">
        <f>H369</f>
        <v>0</v>
      </c>
      <c r="I368" s="39">
        <f>I369</f>
        <v>0</v>
      </c>
      <c r="J368" s="49"/>
      <c r="K368" s="49"/>
      <c r="L368" s="49"/>
      <c r="M368" s="49"/>
      <c r="N368" s="49"/>
    </row>
    <row r="369" spans="1:14" s="3" customFormat="1" ht="15">
      <c r="A369" s="17"/>
      <c r="B369" s="17"/>
      <c r="C369" s="17">
        <v>4300</v>
      </c>
      <c r="D369" s="27" t="s">
        <v>16</v>
      </c>
      <c r="E369" s="10"/>
      <c r="F369" s="10">
        <v>0</v>
      </c>
      <c r="G369" s="10"/>
      <c r="H369" s="12"/>
      <c r="I369" s="12">
        <f>F369+G369-H369</f>
        <v>0</v>
      </c>
      <c r="J369" s="5"/>
      <c r="K369" s="5"/>
      <c r="L369" s="5"/>
      <c r="M369" s="5"/>
      <c r="N369" s="5"/>
    </row>
    <row r="370" spans="1:14" s="47" customFormat="1" ht="15.75">
      <c r="A370" s="29"/>
      <c r="B370" s="29">
        <v>90003</v>
      </c>
      <c r="C370" s="29"/>
      <c r="D370" s="40" t="s">
        <v>71</v>
      </c>
      <c r="E370" s="41"/>
      <c r="F370" s="41">
        <f>F371+F372</f>
        <v>19100</v>
      </c>
      <c r="G370" s="41">
        <f>G371+G372</f>
        <v>0</v>
      </c>
      <c r="H370" s="39">
        <f>H371+H372</f>
        <v>0</v>
      </c>
      <c r="I370" s="39">
        <f>I371+I372</f>
        <v>19100</v>
      </c>
      <c r="J370" s="49"/>
      <c r="K370" s="49"/>
      <c r="L370" s="49"/>
      <c r="M370" s="49"/>
      <c r="N370" s="49"/>
    </row>
    <row r="371" spans="1:14" s="3" customFormat="1" ht="15">
      <c r="A371" s="17"/>
      <c r="B371" s="17"/>
      <c r="C371" s="17">
        <v>4210</v>
      </c>
      <c r="D371" s="27" t="s">
        <v>15</v>
      </c>
      <c r="E371" s="10"/>
      <c r="F371" s="10">
        <v>7250</v>
      </c>
      <c r="G371" s="10"/>
      <c r="H371" s="12"/>
      <c r="I371" s="12">
        <f>F371+G371-H371</f>
        <v>7250</v>
      </c>
      <c r="J371" s="5"/>
      <c r="K371" s="5"/>
      <c r="L371" s="5"/>
      <c r="M371" s="5"/>
      <c r="N371" s="5"/>
    </row>
    <row r="372" spans="1:14" s="3" customFormat="1" ht="15">
      <c r="A372" s="17"/>
      <c r="B372" s="17"/>
      <c r="C372" s="17">
        <v>4300</v>
      </c>
      <c r="D372" s="27" t="s">
        <v>16</v>
      </c>
      <c r="E372" s="10"/>
      <c r="F372" s="10">
        <v>11850</v>
      </c>
      <c r="G372" s="10"/>
      <c r="H372" s="12"/>
      <c r="I372" s="12">
        <f>F372+G372-H372</f>
        <v>11850</v>
      </c>
      <c r="J372" s="5"/>
      <c r="K372" s="5"/>
      <c r="L372" s="5"/>
      <c r="M372" s="5"/>
      <c r="N372" s="5"/>
    </row>
    <row r="373" spans="1:14" s="47" customFormat="1" ht="14.25" customHeight="1">
      <c r="A373" s="29"/>
      <c r="B373" s="29">
        <v>90004</v>
      </c>
      <c r="C373" s="29"/>
      <c r="D373" s="40" t="s">
        <v>72</v>
      </c>
      <c r="E373" s="41"/>
      <c r="F373" s="41">
        <f>F374+F375</f>
        <v>12430</v>
      </c>
      <c r="G373" s="41">
        <f>G374+G375</f>
        <v>0</v>
      </c>
      <c r="H373" s="39">
        <f>H374+H375</f>
        <v>0</v>
      </c>
      <c r="I373" s="39">
        <f>I374+I375</f>
        <v>12430</v>
      </c>
      <c r="J373" s="49"/>
      <c r="K373" s="49"/>
      <c r="L373" s="49"/>
      <c r="M373" s="49"/>
      <c r="N373" s="49"/>
    </row>
    <row r="374" spans="1:14" s="3" customFormat="1" ht="15">
      <c r="A374" s="17"/>
      <c r="B374" s="17"/>
      <c r="C374" s="17">
        <v>4210</v>
      </c>
      <c r="D374" s="27" t="s">
        <v>15</v>
      </c>
      <c r="E374" s="10"/>
      <c r="F374" s="10">
        <v>7100</v>
      </c>
      <c r="G374" s="10"/>
      <c r="H374" s="12"/>
      <c r="I374" s="12">
        <f>F374+G374-H374</f>
        <v>7100</v>
      </c>
      <c r="J374" s="5"/>
      <c r="K374" s="5"/>
      <c r="L374" s="5"/>
      <c r="M374" s="5"/>
      <c r="N374" s="5"/>
    </row>
    <row r="375" spans="1:14" s="3" customFormat="1" ht="15">
      <c r="A375" s="17"/>
      <c r="B375" s="17"/>
      <c r="C375" s="17">
        <v>4300</v>
      </c>
      <c r="D375" s="27" t="s">
        <v>16</v>
      </c>
      <c r="E375" s="10"/>
      <c r="F375" s="10">
        <v>5330</v>
      </c>
      <c r="G375" s="10"/>
      <c r="H375" s="12"/>
      <c r="I375" s="12">
        <f>F375+G375-H375</f>
        <v>5330</v>
      </c>
      <c r="J375" s="5"/>
      <c r="K375" s="5"/>
      <c r="L375" s="5"/>
      <c r="M375" s="5"/>
      <c r="N375" s="5"/>
    </row>
    <row r="376" spans="1:14" s="47" customFormat="1" ht="15.75">
      <c r="A376" s="29"/>
      <c r="B376" s="29">
        <v>90015</v>
      </c>
      <c r="C376" s="29"/>
      <c r="D376" s="40" t="s">
        <v>73</v>
      </c>
      <c r="E376" s="41"/>
      <c r="F376" s="41">
        <f>F377+F378+F379+F380</f>
        <v>114105</v>
      </c>
      <c r="G376" s="41">
        <f>G377+G378+G379+G380</f>
        <v>0</v>
      </c>
      <c r="H376" s="39">
        <f>H377+H378+H379+H380</f>
        <v>0</v>
      </c>
      <c r="I376" s="39">
        <f>I377+I378+I379++I380</f>
        <v>114105</v>
      </c>
      <c r="J376" s="49"/>
      <c r="K376" s="49"/>
      <c r="L376" s="49"/>
      <c r="M376" s="49"/>
      <c r="N376" s="49"/>
    </row>
    <row r="377" spans="1:14" s="3" customFormat="1" ht="15">
      <c r="A377" s="17"/>
      <c r="B377" s="17"/>
      <c r="C377" s="17">
        <v>4210</v>
      </c>
      <c r="D377" s="27" t="s">
        <v>15</v>
      </c>
      <c r="E377" s="10"/>
      <c r="F377" s="10">
        <v>1595</v>
      </c>
      <c r="G377" s="10"/>
      <c r="H377" s="12"/>
      <c r="I377" s="12">
        <f>F377+G377-H377</f>
        <v>1595</v>
      </c>
      <c r="J377" s="5"/>
      <c r="K377" s="5"/>
      <c r="L377" s="5"/>
      <c r="M377" s="5"/>
      <c r="N377" s="5"/>
    </row>
    <row r="378" spans="1:14" s="3" customFormat="1" ht="15">
      <c r="A378" s="17"/>
      <c r="B378" s="17"/>
      <c r="C378" s="17">
        <v>4260</v>
      </c>
      <c r="D378" s="27" t="s">
        <v>25</v>
      </c>
      <c r="E378" s="10"/>
      <c r="F378" s="10">
        <v>68900</v>
      </c>
      <c r="G378" s="10"/>
      <c r="H378" s="12"/>
      <c r="I378" s="12">
        <f>F378+G378-H378</f>
        <v>68900</v>
      </c>
      <c r="J378" s="5"/>
      <c r="K378" s="5"/>
      <c r="L378" s="5"/>
      <c r="M378" s="5"/>
      <c r="N378" s="5"/>
    </row>
    <row r="379" spans="1:14" s="3" customFormat="1" ht="15">
      <c r="A379" s="17"/>
      <c r="B379" s="17"/>
      <c r="C379" s="17">
        <v>4270</v>
      </c>
      <c r="D379" s="27" t="s">
        <v>26</v>
      </c>
      <c r="E379" s="10"/>
      <c r="F379" s="10">
        <v>42900</v>
      </c>
      <c r="G379" s="10"/>
      <c r="H379" s="12"/>
      <c r="I379" s="12">
        <f>F379+G379-H379</f>
        <v>42900</v>
      </c>
      <c r="J379" s="5"/>
      <c r="K379" s="5"/>
      <c r="L379" s="5"/>
      <c r="M379" s="5"/>
      <c r="N379" s="5"/>
    </row>
    <row r="380" spans="1:14" s="3" customFormat="1" ht="15">
      <c r="A380" s="17"/>
      <c r="B380" s="17"/>
      <c r="C380" s="17">
        <v>4300</v>
      </c>
      <c r="D380" s="27" t="s">
        <v>16</v>
      </c>
      <c r="E380" s="10"/>
      <c r="F380" s="10">
        <v>710</v>
      </c>
      <c r="G380" s="10"/>
      <c r="H380" s="12"/>
      <c r="I380" s="12">
        <f>F380+G380-H380</f>
        <v>710</v>
      </c>
      <c r="J380" s="5"/>
      <c r="K380" s="5"/>
      <c r="L380" s="5"/>
      <c r="M380" s="5"/>
      <c r="N380" s="5"/>
    </row>
    <row r="381" spans="1:14" s="47" customFormat="1" ht="51" customHeight="1">
      <c r="A381" s="29"/>
      <c r="B381" s="29">
        <v>90019</v>
      </c>
      <c r="C381" s="29"/>
      <c r="D381" s="40" t="s">
        <v>105</v>
      </c>
      <c r="E381" s="41"/>
      <c r="F381" s="41">
        <f>F382</f>
        <v>10350</v>
      </c>
      <c r="G381" s="41">
        <f>G382</f>
        <v>0</v>
      </c>
      <c r="H381" s="39">
        <f>H382</f>
        <v>0</v>
      </c>
      <c r="I381" s="39">
        <f>I382</f>
        <v>10350</v>
      </c>
      <c r="J381" s="49"/>
      <c r="K381" s="49"/>
      <c r="L381" s="49"/>
      <c r="M381" s="49"/>
      <c r="N381" s="49"/>
    </row>
    <row r="382" spans="1:14" s="3" customFormat="1" ht="15">
      <c r="A382" s="17"/>
      <c r="B382" s="17"/>
      <c r="C382" s="17">
        <v>4430</v>
      </c>
      <c r="D382" s="27" t="s">
        <v>27</v>
      </c>
      <c r="E382" s="10"/>
      <c r="F382" s="10">
        <v>10350</v>
      </c>
      <c r="G382" s="10"/>
      <c r="H382" s="12"/>
      <c r="I382" s="12">
        <f>F382+G382-H382</f>
        <v>10350</v>
      </c>
      <c r="J382" s="5"/>
      <c r="K382" s="5"/>
      <c r="L382" s="5"/>
      <c r="M382" s="5"/>
      <c r="N382" s="5"/>
    </row>
    <row r="383" spans="1:14" s="47" customFormat="1" ht="15.75">
      <c r="A383" s="29"/>
      <c r="B383" s="29">
        <v>90095</v>
      </c>
      <c r="C383" s="29"/>
      <c r="D383" s="40" t="s">
        <v>11</v>
      </c>
      <c r="E383" s="41"/>
      <c r="F383" s="41">
        <f>F384</f>
        <v>60000</v>
      </c>
      <c r="G383" s="41">
        <f>G384</f>
        <v>0</v>
      </c>
      <c r="H383" s="39">
        <f>H384</f>
        <v>0</v>
      </c>
      <c r="I383" s="39">
        <f>I384</f>
        <v>60000</v>
      </c>
      <c r="J383" s="49"/>
      <c r="K383" s="49"/>
      <c r="L383" s="49"/>
      <c r="M383" s="49"/>
      <c r="N383" s="49"/>
    </row>
    <row r="384" spans="1:14" s="3" customFormat="1" ht="15">
      <c r="A384" s="17"/>
      <c r="B384" s="17"/>
      <c r="C384" s="17">
        <v>4300</v>
      </c>
      <c r="D384" s="27" t="s">
        <v>16</v>
      </c>
      <c r="E384" s="10"/>
      <c r="F384" s="10">
        <v>60000</v>
      </c>
      <c r="G384" s="10"/>
      <c r="H384" s="12"/>
      <c r="I384" s="12">
        <f>F384+G384-H384</f>
        <v>60000</v>
      </c>
      <c r="J384" s="5"/>
      <c r="K384" s="5"/>
      <c r="L384" s="5"/>
      <c r="M384" s="5"/>
      <c r="N384" s="5"/>
    </row>
    <row r="385" spans="1:14" s="3" customFormat="1" ht="31.5">
      <c r="A385" s="31">
        <v>921</v>
      </c>
      <c r="B385" s="20"/>
      <c r="C385" s="20"/>
      <c r="D385" s="24" t="s">
        <v>74</v>
      </c>
      <c r="E385" s="11"/>
      <c r="F385" s="11">
        <f>F386+F391+F396+F393</f>
        <v>1049845</v>
      </c>
      <c r="G385" s="11">
        <f>G386+G391+G396+G393</f>
        <v>600</v>
      </c>
      <c r="H385" s="11">
        <f>H386+H391+H396+H393</f>
        <v>600</v>
      </c>
      <c r="I385" s="11">
        <f>I386+I391+I396+I393</f>
        <v>1049845</v>
      </c>
      <c r="J385" s="5"/>
      <c r="K385" s="5"/>
      <c r="L385" s="5"/>
      <c r="M385" s="5"/>
      <c r="N385" s="5"/>
    </row>
    <row r="386" spans="1:14" s="47" customFormat="1" ht="13.5" customHeight="1">
      <c r="A386" s="29"/>
      <c r="B386" s="29">
        <v>92109</v>
      </c>
      <c r="C386" s="29"/>
      <c r="D386" s="45" t="s">
        <v>75</v>
      </c>
      <c r="E386" s="41"/>
      <c r="F386" s="41">
        <f>F387+F388+F390+F389</f>
        <v>719066</v>
      </c>
      <c r="G386" s="41">
        <f>G387+G388+G389+G390</f>
        <v>0</v>
      </c>
      <c r="H386" s="39">
        <f>H387+H388+H389+H390</f>
        <v>0</v>
      </c>
      <c r="I386" s="39">
        <f>I387+I388+I390+I389</f>
        <v>719066</v>
      </c>
      <c r="J386" s="49"/>
      <c r="K386" s="49"/>
      <c r="L386" s="49"/>
      <c r="M386" s="49"/>
      <c r="N386" s="49"/>
    </row>
    <row r="387" spans="1:14" s="3" customFormat="1" ht="30">
      <c r="A387" s="17"/>
      <c r="B387" s="17"/>
      <c r="C387" s="17">
        <v>2480</v>
      </c>
      <c r="D387" s="27" t="s">
        <v>106</v>
      </c>
      <c r="E387" s="10"/>
      <c r="F387" s="10">
        <v>94550</v>
      </c>
      <c r="G387" s="10"/>
      <c r="H387" s="12"/>
      <c r="I387" s="12">
        <f>F387+G387-H387</f>
        <v>94550</v>
      </c>
      <c r="J387" s="5"/>
      <c r="K387" s="5"/>
      <c r="L387" s="5"/>
      <c r="M387" s="5"/>
      <c r="N387" s="5"/>
    </row>
    <row r="388" spans="1:14" s="3" customFormat="1" ht="15">
      <c r="A388" s="17"/>
      <c r="B388" s="17"/>
      <c r="C388" s="17">
        <v>6050</v>
      </c>
      <c r="D388" s="27" t="s">
        <v>8</v>
      </c>
      <c r="E388" s="10"/>
      <c r="F388" s="10">
        <v>0</v>
      </c>
      <c r="G388" s="10"/>
      <c r="H388" s="12"/>
      <c r="I388" s="12">
        <f>F388+G388-H388</f>
        <v>0</v>
      </c>
      <c r="J388" s="5"/>
      <c r="K388" s="5"/>
      <c r="L388" s="5"/>
      <c r="M388" s="5"/>
      <c r="N388" s="5"/>
    </row>
    <row r="389" spans="1:14" s="3" customFormat="1" ht="15">
      <c r="A389" s="17"/>
      <c r="B389" s="17"/>
      <c r="C389" s="17">
        <v>6058</v>
      </c>
      <c r="D389" s="27" t="s">
        <v>8</v>
      </c>
      <c r="E389" s="10"/>
      <c r="F389" s="10">
        <v>374640</v>
      </c>
      <c r="G389" s="10"/>
      <c r="H389" s="12"/>
      <c r="I389" s="12">
        <f>F389+G389-H389</f>
        <v>374640</v>
      </c>
      <c r="J389" s="5"/>
      <c r="K389" s="5"/>
      <c r="L389" s="5"/>
      <c r="M389" s="5"/>
      <c r="N389" s="5"/>
    </row>
    <row r="390" spans="1:14" s="3" customFormat="1" ht="15">
      <c r="A390" s="17"/>
      <c r="B390" s="17"/>
      <c r="C390" s="17">
        <v>6059</v>
      </c>
      <c r="D390" s="27" t="s">
        <v>8</v>
      </c>
      <c r="E390" s="10"/>
      <c r="F390" s="10">
        <v>249876</v>
      </c>
      <c r="G390" s="10"/>
      <c r="H390" s="12"/>
      <c r="I390" s="12">
        <f>F390+G390-H390</f>
        <v>249876</v>
      </c>
      <c r="J390" s="5"/>
      <c r="K390" s="5"/>
      <c r="L390" s="5"/>
      <c r="M390" s="5"/>
      <c r="N390" s="5"/>
    </row>
    <row r="391" spans="1:14" s="47" customFormat="1" ht="15.75">
      <c r="A391" s="29"/>
      <c r="B391" s="29">
        <v>92116</v>
      </c>
      <c r="C391" s="29"/>
      <c r="D391" s="40" t="s">
        <v>76</v>
      </c>
      <c r="E391" s="41"/>
      <c r="F391" s="41">
        <f>F392</f>
        <v>269593</v>
      </c>
      <c r="G391" s="41">
        <f>G392</f>
        <v>0</v>
      </c>
      <c r="H391" s="39">
        <f>H392</f>
        <v>0</v>
      </c>
      <c r="I391" s="39">
        <f>I392</f>
        <v>269593</v>
      </c>
      <c r="J391" s="49"/>
      <c r="K391" s="49"/>
      <c r="L391" s="49"/>
      <c r="M391" s="49"/>
      <c r="N391" s="49"/>
    </row>
    <row r="392" spans="1:14" s="3" customFormat="1" ht="28.5">
      <c r="A392" s="17"/>
      <c r="B392" s="17"/>
      <c r="C392" s="17">
        <v>2480</v>
      </c>
      <c r="D392" s="63" t="s">
        <v>107</v>
      </c>
      <c r="E392" s="10"/>
      <c r="F392" s="10">
        <v>269593</v>
      </c>
      <c r="G392" s="10"/>
      <c r="H392" s="12"/>
      <c r="I392" s="12">
        <f>F392+G392--H392</f>
        <v>269593</v>
      </c>
      <c r="J392" s="5"/>
      <c r="K392" s="5"/>
      <c r="L392" s="5"/>
      <c r="M392" s="5"/>
      <c r="N392" s="5"/>
    </row>
    <row r="393" spans="1:14" s="82" customFormat="1" ht="15.75">
      <c r="A393" s="70"/>
      <c r="B393" s="70">
        <v>92120</v>
      </c>
      <c r="C393" s="70"/>
      <c r="D393" s="83" t="s">
        <v>140</v>
      </c>
      <c r="E393" s="79"/>
      <c r="F393" s="79">
        <f>SUM(F394:F395)</f>
        <v>11000</v>
      </c>
      <c r="G393" s="79">
        <f>G394+G395</f>
        <v>0</v>
      </c>
      <c r="H393" s="79">
        <f>SUM(H395)</f>
        <v>0</v>
      </c>
      <c r="I393" s="79">
        <f>I394+I395</f>
        <v>11000</v>
      </c>
      <c r="J393" s="81"/>
      <c r="K393" s="81"/>
      <c r="L393" s="81"/>
      <c r="M393" s="81"/>
      <c r="N393" s="81"/>
    </row>
    <row r="394" spans="1:14" s="82" customFormat="1" ht="57">
      <c r="A394" s="70"/>
      <c r="B394" s="70"/>
      <c r="C394" s="84">
        <v>2830</v>
      </c>
      <c r="D394" s="85" t="s">
        <v>141</v>
      </c>
      <c r="E394" s="86"/>
      <c r="F394" s="86">
        <v>11000</v>
      </c>
      <c r="G394" s="86"/>
      <c r="H394" s="86"/>
      <c r="I394" s="86">
        <f>F394+G394-H394</f>
        <v>11000</v>
      </c>
      <c r="J394" s="81"/>
      <c r="K394" s="81"/>
      <c r="L394" s="81"/>
      <c r="M394" s="81"/>
      <c r="N394" s="81"/>
    </row>
    <row r="395" spans="1:14" s="3" customFormat="1" ht="57">
      <c r="A395" s="17"/>
      <c r="B395" s="17"/>
      <c r="C395" s="17">
        <v>6230</v>
      </c>
      <c r="D395" s="63" t="s">
        <v>139</v>
      </c>
      <c r="E395" s="10"/>
      <c r="F395" s="10">
        <v>0</v>
      </c>
      <c r="G395" s="10"/>
      <c r="H395" s="12"/>
      <c r="I395" s="12">
        <f>F395+G395-H395</f>
        <v>0</v>
      </c>
      <c r="J395" s="5"/>
      <c r="K395" s="5"/>
      <c r="L395" s="5"/>
      <c r="M395" s="5"/>
      <c r="N395" s="5"/>
    </row>
    <row r="396" spans="1:14" s="47" customFormat="1" ht="15.75">
      <c r="A396" s="29"/>
      <c r="B396" s="29">
        <v>92195</v>
      </c>
      <c r="C396" s="29"/>
      <c r="D396" s="40" t="s">
        <v>11</v>
      </c>
      <c r="E396" s="41"/>
      <c r="F396" s="41">
        <f>F397+F398+F399+F400+F401+F402+F403</f>
        <v>50186</v>
      </c>
      <c r="G396" s="41">
        <f>G397+G398+G399+G400+G401+G402+G403</f>
        <v>600</v>
      </c>
      <c r="H396" s="41">
        <f>H397+H398+H399+H400++H401+H402+H403</f>
        <v>600</v>
      </c>
      <c r="I396" s="41">
        <f>I397+I398+I399+I400+I401+I402+I403</f>
        <v>50186</v>
      </c>
      <c r="J396" s="49"/>
      <c r="K396" s="49"/>
      <c r="L396" s="49"/>
      <c r="M396" s="49"/>
      <c r="N396" s="49"/>
    </row>
    <row r="397" spans="1:14" s="3" customFormat="1" ht="42.75" customHeight="1">
      <c r="A397" s="17"/>
      <c r="B397" s="17"/>
      <c r="C397" s="17">
        <v>2710</v>
      </c>
      <c r="D397" s="63" t="s">
        <v>80</v>
      </c>
      <c r="E397" s="10"/>
      <c r="F397" s="10">
        <v>1500</v>
      </c>
      <c r="G397" s="10"/>
      <c r="H397" s="12"/>
      <c r="I397" s="12">
        <f>F397+G397-H397</f>
        <v>1500</v>
      </c>
      <c r="J397" s="5"/>
      <c r="K397" s="5"/>
      <c r="L397" s="5"/>
      <c r="M397" s="5"/>
      <c r="N397" s="5"/>
    </row>
    <row r="398" spans="1:14" s="3" customFormat="1" ht="15">
      <c r="A398" s="17"/>
      <c r="B398" s="17"/>
      <c r="C398" s="17">
        <v>3030</v>
      </c>
      <c r="D398" s="27" t="s">
        <v>37</v>
      </c>
      <c r="E398" s="10"/>
      <c r="F398" s="10">
        <v>2200</v>
      </c>
      <c r="G398" s="10"/>
      <c r="H398" s="12"/>
      <c r="I398" s="12">
        <f>F398+G398-H398</f>
        <v>2200</v>
      </c>
      <c r="J398" s="5"/>
      <c r="K398" s="5"/>
      <c r="L398" s="5"/>
      <c r="M398" s="5"/>
      <c r="N398" s="5"/>
    </row>
    <row r="399" spans="1:14" s="3" customFormat="1" ht="15">
      <c r="A399" s="17"/>
      <c r="B399" s="17"/>
      <c r="C399" s="17">
        <v>4170</v>
      </c>
      <c r="D399" s="27" t="s">
        <v>101</v>
      </c>
      <c r="E399" s="10"/>
      <c r="F399" s="10">
        <v>2330</v>
      </c>
      <c r="G399" s="10"/>
      <c r="H399" s="12">
        <v>600</v>
      </c>
      <c r="I399" s="12">
        <f>F399+G399-H399</f>
        <v>1730</v>
      </c>
      <c r="J399" s="5"/>
      <c r="K399" s="5"/>
      <c r="L399" s="5"/>
      <c r="M399" s="5"/>
      <c r="N399" s="5"/>
    </row>
    <row r="400" spans="1:14" s="3" customFormat="1" ht="15">
      <c r="A400" s="17"/>
      <c r="B400" s="17"/>
      <c r="C400" s="17">
        <v>4210</v>
      </c>
      <c r="D400" s="30" t="s">
        <v>15</v>
      </c>
      <c r="E400" s="10"/>
      <c r="F400" s="10">
        <v>8579</v>
      </c>
      <c r="G400" s="10">
        <v>300</v>
      </c>
      <c r="H400" s="12"/>
      <c r="I400" s="12">
        <f>F400+G400-H400</f>
        <v>8879</v>
      </c>
      <c r="J400" s="5"/>
      <c r="K400" s="5"/>
      <c r="L400" s="5"/>
      <c r="M400" s="5"/>
      <c r="N400" s="5"/>
    </row>
    <row r="401" spans="1:14" s="3" customFormat="1" ht="15">
      <c r="A401" s="17"/>
      <c r="B401" s="17"/>
      <c r="C401" s="17">
        <v>4300</v>
      </c>
      <c r="D401" s="30" t="s">
        <v>16</v>
      </c>
      <c r="E401" s="10"/>
      <c r="F401" s="10">
        <v>35177</v>
      </c>
      <c r="G401" s="10">
        <v>300</v>
      </c>
      <c r="H401" s="12"/>
      <c r="I401" s="12">
        <f>F401+G401--H401</f>
        <v>35477</v>
      </c>
      <c r="J401" s="5"/>
      <c r="K401" s="5"/>
      <c r="L401" s="5"/>
      <c r="M401" s="5"/>
      <c r="N401" s="5"/>
    </row>
    <row r="402" spans="1:14" s="3" customFormat="1" ht="15">
      <c r="A402" s="17"/>
      <c r="B402" s="17"/>
      <c r="C402" s="17">
        <v>4410</v>
      </c>
      <c r="D402" s="27" t="s">
        <v>38</v>
      </c>
      <c r="E402" s="10"/>
      <c r="F402" s="10">
        <v>200</v>
      </c>
      <c r="G402" s="10"/>
      <c r="H402" s="12"/>
      <c r="I402" s="12">
        <f>F402+G402-H402</f>
        <v>200</v>
      </c>
      <c r="J402" s="5"/>
      <c r="K402" s="5"/>
      <c r="L402" s="5"/>
      <c r="M402" s="5"/>
      <c r="N402" s="5"/>
    </row>
    <row r="403" spans="1:14" s="3" customFormat="1" ht="15">
      <c r="A403" s="17"/>
      <c r="B403" s="17"/>
      <c r="C403" s="17">
        <v>4430</v>
      </c>
      <c r="D403" s="30" t="s">
        <v>27</v>
      </c>
      <c r="E403" s="10"/>
      <c r="F403" s="10">
        <v>200</v>
      </c>
      <c r="G403" s="10"/>
      <c r="H403" s="12"/>
      <c r="I403" s="12">
        <f>F403+G403-H403</f>
        <v>200</v>
      </c>
      <c r="J403" s="5"/>
      <c r="K403" s="5"/>
      <c r="L403" s="5"/>
      <c r="M403" s="5"/>
      <c r="N403" s="5"/>
    </row>
    <row r="404" spans="1:14" s="3" customFormat="1" ht="15.75">
      <c r="A404" s="31">
        <v>926</v>
      </c>
      <c r="B404" s="23"/>
      <c r="C404" s="23"/>
      <c r="D404" s="31" t="s">
        <v>77</v>
      </c>
      <c r="E404" s="11"/>
      <c r="F404" s="11">
        <f>F405</f>
        <v>44040</v>
      </c>
      <c r="G404" s="11">
        <f>G405</f>
        <v>700</v>
      </c>
      <c r="H404" s="11">
        <f>H405</f>
        <v>700</v>
      </c>
      <c r="I404" s="11">
        <f>I405</f>
        <v>44040</v>
      </c>
      <c r="J404" s="5"/>
      <c r="K404" s="5"/>
      <c r="L404" s="5"/>
      <c r="M404" s="5"/>
      <c r="N404" s="5"/>
    </row>
    <row r="405" spans="1:14" s="47" customFormat="1" ht="15.75">
      <c r="A405" s="48"/>
      <c r="B405" s="48">
        <v>92695</v>
      </c>
      <c r="C405" s="48"/>
      <c r="D405" s="29" t="s">
        <v>11</v>
      </c>
      <c r="E405" s="41"/>
      <c r="F405" s="41">
        <f>F406+F407+F408+F409</f>
        <v>44040</v>
      </c>
      <c r="G405" s="41">
        <f>G406+G407+G408+G409</f>
        <v>700</v>
      </c>
      <c r="H405" s="39">
        <f>H406+H407+H408+H409</f>
        <v>700</v>
      </c>
      <c r="I405" s="39">
        <f>I406+I407+I408+I409</f>
        <v>44040</v>
      </c>
      <c r="J405" s="49"/>
      <c r="K405" s="49"/>
      <c r="L405" s="49"/>
      <c r="M405" s="49"/>
      <c r="N405" s="49"/>
    </row>
    <row r="406" spans="1:14" s="3" customFormat="1" ht="15">
      <c r="A406" s="30"/>
      <c r="B406" s="30"/>
      <c r="C406" s="17">
        <v>4210</v>
      </c>
      <c r="D406" s="30" t="s">
        <v>15</v>
      </c>
      <c r="E406" s="10"/>
      <c r="F406" s="10">
        <v>11300</v>
      </c>
      <c r="G406" s="10">
        <v>700</v>
      </c>
      <c r="H406" s="12"/>
      <c r="I406" s="12">
        <f>F406+G406-H406</f>
        <v>12000</v>
      </c>
      <c r="J406" s="5"/>
      <c r="K406" s="5"/>
      <c r="L406" s="5"/>
      <c r="M406" s="5"/>
      <c r="N406" s="5"/>
    </row>
    <row r="407" spans="1:14" s="3" customFormat="1" ht="15">
      <c r="A407" s="30"/>
      <c r="B407" s="30"/>
      <c r="C407" s="17">
        <v>4300</v>
      </c>
      <c r="D407" s="30" t="s">
        <v>16</v>
      </c>
      <c r="E407" s="10"/>
      <c r="F407" s="10">
        <v>1120</v>
      </c>
      <c r="G407" s="10"/>
      <c r="H407" s="12">
        <v>700</v>
      </c>
      <c r="I407" s="12">
        <f>F407+G407-H407</f>
        <v>420</v>
      </c>
      <c r="J407" s="5"/>
      <c r="K407" s="5"/>
      <c r="L407" s="5"/>
      <c r="M407" s="5"/>
      <c r="N407" s="5"/>
    </row>
    <row r="408" spans="1:14" s="3" customFormat="1" ht="15">
      <c r="A408" s="69"/>
      <c r="B408" s="30"/>
      <c r="C408" s="17">
        <v>4430</v>
      </c>
      <c r="D408" s="30" t="s">
        <v>27</v>
      </c>
      <c r="E408" s="10"/>
      <c r="F408" s="10">
        <v>1120</v>
      </c>
      <c r="G408" s="10"/>
      <c r="H408" s="12"/>
      <c r="I408" s="12">
        <f>F408+G408-H408</f>
        <v>1120</v>
      </c>
      <c r="J408" s="5"/>
      <c r="K408" s="5"/>
      <c r="L408" s="5"/>
      <c r="M408" s="5"/>
      <c r="N408" s="5"/>
    </row>
    <row r="409" spans="1:14" s="3" customFormat="1" ht="57">
      <c r="A409" s="30"/>
      <c r="B409" s="68"/>
      <c r="C409" s="17">
        <v>2830</v>
      </c>
      <c r="D409" s="63" t="s">
        <v>100</v>
      </c>
      <c r="E409" s="10"/>
      <c r="F409" s="10">
        <v>30500</v>
      </c>
      <c r="G409" s="10"/>
      <c r="H409" s="12"/>
      <c r="I409" s="12">
        <f>F409+G409-H409</f>
        <v>30500</v>
      </c>
      <c r="J409" s="5"/>
      <c r="K409" s="5"/>
      <c r="L409" s="5"/>
      <c r="M409" s="5"/>
      <c r="N409" s="5"/>
    </row>
    <row r="410" spans="1:14" s="3" customFormat="1" ht="15.75">
      <c r="A410" s="35"/>
      <c r="B410" s="35"/>
      <c r="C410" s="36"/>
      <c r="D410" s="24" t="s">
        <v>108</v>
      </c>
      <c r="E410" s="11"/>
      <c r="F410" s="11">
        <f>F11+F32+F37+F46+F60+F97+F131+F157+F163+F168+F174+F280+F295+F337+F363+F385+F404</f>
        <v>30186631</v>
      </c>
      <c r="G410" s="11">
        <f>G11+G32+G37+G46+G60+G97+G131+G157+G163+G168+G174+G280+G295+G337+G363+G385+G404</f>
        <v>900714</v>
      </c>
      <c r="H410" s="11">
        <f>H11++H32+H37+H46+H60+H97+H131+H157+H163+H168+H174+H280+H295+H337+H363+H385+H404</f>
        <v>1981557</v>
      </c>
      <c r="I410" s="11">
        <f>I11+I32+I37+I46+I60+I97+I131+I157+I163+I168+I174+I280+I295+I337+I363+I385+I404</f>
        <v>29105788</v>
      </c>
      <c r="J410" s="5"/>
      <c r="K410" s="5"/>
      <c r="L410" s="5"/>
      <c r="M410" s="5"/>
      <c r="N410" s="5"/>
    </row>
    <row r="411" spans="1:14" s="47" customFormat="1" ht="12.75">
      <c r="A411" s="51"/>
      <c r="B411" s="51"/>
      <c r="C411" s="52"/>
      <c r="D411" s="53" t="s">
        <v>122</v>
      </c>
      <c r="E411" s="54"/>
      <c r="F411" s="77">
        <f>F410</f>
        <v>30186631</v>
      </c>
      <c r="G411" s="77">
        <f>G410</f>
        <v>900714</v>
      </c>
      <c r="H411" s="77">
        <f>H410</f>
        <v>1981557</v>
      </c>
      <c r="I411" s="77">
        <f>I413+I419</f>
        <v>29105788</v>
      </c>
      <c r="J411" s="49"/>
      <c r="K411" s="49"/>
      <c r="L411" s="49"/>
      <c r="M411" s="49"/>
      <c r="N411" s="49"/>
    </row>
    <row r="412" spans="1:14" s="3" customFormat="1" ht="12.75">
      <c r="A412" s="15"/>
      <c r="B412" s="15"/>
      <c r="C412" s="15"/>
      <c r="D412" s="38" t="s">
        <v>123</v>
      </c>
      <c r="E412" s="13"/>
      <c r="F412" s="13"/>
      <c r="G412" s="15"/>
      <c r="H412" s="2"/>
      <c r="I412" s="2"/>
      <c r="J412" s="5"/>
      <c r="K412" s="5"/>
      <c r="L412" s="5"/>
      <c r="M412" s="5"/>
      <c r="N412" s="5"/>
    </row>
    <row r="413" spans="1:14" s="47" customFormat="1" ht="12.75">
      <c r="A413" s="51"/>
      <c r="B413" s="51"/>
      <c r="C413" s="52"/>
      <c r="D413" s="53" t="s">
        <v>124</v>
      </c>
      <c r="E413" s="54"/>
      <c r="F413" s="54">
        <v>20443984</v>
      </c>
      <c r="G413" s="54">
        <v>65368</v>
      </c>
      <c r="H413" s="77">
        <v>60368</v>
      </c>
      <c r="I413" s="77">
        <f>F413+G413-H413</f>
        <v>20448984</v>
      </c>
      <c r="J413" s="49"/>
      <c r="K413" s="49"/>
      <c r="L413" s="49"/>
      <c r="M413" s="49"/>
      <c r="N413" s="49"/>
    </row>
    <row r="414" spans="1:14" s="3" customFormat="1" ht="12.75">
      <c r="A414" s="15"/>
      <c r="B414" s="15"/>
      <c r="C414" s="37"/>
      <c r="D414" s="38" t="s">
        <v>125</v>
      </c>
      <c r="E414" s="13"/>
      <c r="F414" s="13"/>
      <c r="G414" s="13"/>
      <c r="H414" s="78"/>
      <c r="I414" s="78"/>
      <c r="J414" s="5"/>
      <c r="K414" s="5"/>
      <c r="L414" s="5"/>
      <c r="M414" s="5"/>
      <c r="N414" s="5"/>
    </row>
    <row r="415" spans="1:14" s="3" customFormat="1" ht="12.75">
      <c r="A415" s="15"/>
      <c r="B415" s="15"/>
      <c r="C415" s="37"/>
      <c r="D415" s="38" t="s">
        <v>126</v>
      </c>
      <c r="E415" s="13"/>
      <c r="F415" s="13">
        <v>9190736</v>
      </c>
      <c r="G415" s="13">
        <v>6000</v>
      </c>
      <c r="H415" s="78">
        <v>9768</v>
      </c>
      <c r="I415" s="78">
        <f aca="true" t="shared" si="10" ref="I415:I420">F415+G415-H415</f>
        <v>9186968</v>
      </c>
      <c r="J415" s="5"/>
      <c r="K415" s="5"/>
      <c r="L415" s="5"/>
      <c r="M415" s="5"/>
      <c r="N415" s="5"/>
    </row>
    <row r="416" spans="1:14" s="3" customFormat="1" ht="12.75">
      <c r="A416" s="15"/>
      <c r="B416" s="15"/>
      <c r="C416" s="37"/>
      <c r="D416" s="38" t="s">
        <v>127</v>
      </c>
      <c r="E416" s="13"/>
      <c r="F416" s="13">
        <v>435043</v>
      </c>
      <c r="G416" s="13"/>
      <c r="H416" s="78"/>
      <c r="I416" s="78">
        <f t="shared" si="10"/>
        <v>435043</v>
      </c>
      <c r="J416" s="5"/>
      <c r="K416" s="5"/>
      <c r="L416" s="5"/>
      <c r="M416" s="5"/>
      <c r="N416" s="5"/>
    </row>
    <row r="417" spans="1:14" s="3" customFormat="1" ht="12.75">
      <c r="A417" s="15"/>
      <c r="B417" s="15"/>
      <c r="C417" s="37"/>
      <c r="D417" s="38" t="s">
        <v>128</v>
      </c>
      <c r="E417" s="13"/>
      <c r="F417" s="13">
        <v>249000</v>
      </c>
      <c r="G417" s="13"/>
      <c r="H417" s="78"/>
      <c r="I417" s="78">
        <f t="shared" si="10"/>
        <v>249000</v>
      </c>
      <c r="J417" s="5"/>
      <c r="K417" s="5"/>
      <c r="L417" s="5"/>
      <c r="M417" s="5"/>
      <c r="N417" s="5"/>
    </row>
    <row r="418" spans="1:14" s="3" customFormat="1" ht="14.25" customHeight="1">
      <c r="A418" s="15"/>
      <c r="B418" s="15"/>
      <c r="C418" s="37"/>
      <c r="D418" s="38" t="s">
        <v>129</v>
      </c>
      <c r="E418" s="14"/>
      <c r="F418" s="14">
        <v>658451</v>
      </c>
      <c r="G418" s="13"/>
      <c r="H418" s="78"/>
      <c r="I418" s="78">
        <f t="shared" si="10"/>
        <v>658451</v>
      </c>
      <c r="J418" s="5"/>
      <c r="K418" s="5"/>
      <c r="L418" s="5"/>
      <c r="M418" s="5"/>
      <c r="N418" s="5"/>
    </row>
    <row r="419" spans="1:14" s="47" customFormat="1" ht="13.5" customHeight="1">
      <c r="A419" s="51"/>
      <c r="B419" s="51"/>
      <c r="C419" s="52"/>
      <c r="D419" s="53" t="s">
        <v>130</v>
      </c>
      <c r="E419" s="54"/>
      <c r="F419" s="54">
        <v>9742647</v>
      </c>
      <c r="G419" s="54">
        <v>835346</v>
      </c>
      <c r="H419" s="54">
        <v>1921189</v>
      </c>
      <c r="I419" s="54">
        <f t="shared" si="10"/>
        <v>8656804</v>
      </c>
      <c r="J419" s="49"/>
      <c r="K419" s="49"/>
      <c r="L419" s="49"/>
      <c r="M419" s="49"/>
      <c r="N419" s="49"/>
    </row>
    <row r="420" spans="1:14" s="3" customFormat="1" ht="12.75">
      <c r="A420" s="15"/>
      <c r="B420" s="15"/>
      <c r="C420" s="37"/>
      <c r="D420" s="38" t="s">
        <v>132</v>
      </c>
      <c r="E420" s="13"/>
      <c r="F420" s="13">
        <v>9742647</v>
      </c>
      <c r="G420" s="13">
        <v>835346</v>
      </c>
      <c r="H420" s="78">
        <v>1921189</v>
      </c>
      <c r="I420" s="78">
        <f t="shared" si="10"/>
        <v>8656804</v>
      </c>
      <c r="J420" s="5"/>
      <c r="K420" s="5"/>
      <c r="L420" s="5"/>
      <c r="M420" s="5"/>
      <c r="N420" s="5"/>
    </row>
    <row r="421" spans="1:14" s="3" customFormat="1" ht="12.75">
      <c r="A421" s="15"/>
      <c r="B421" s="15"/>
      <c r="C421" s="15"/>
      <c r="D421" s="38" t="s">
        <v>133</v>
      </c>
      <c r="E421" s="13"/>
      <c r="F421" s="13">
        <v>0</v>
      </c>
      <c r="G421" s="13">
        <v>0</v>
      </c>
      <c r="H421" s="78">
        <v>0</v>
      </c>
      <c r="I421" s="78">
        <v>0</v>
      </c>
      <c r="J421" s="5"/>
      <c r="K421" s="5"/>
      <c r="L421" s="5"/>
      <c r="M421" s="5"/>
      <c r="N421" s="5"/>
    </row>
    <row r="422" spans="1:14" s="3" customFormat="1" ht="12.75">
      <c r="A422" s="15"/>
      <c r="B422" s="15"/>
      <c r="C422" s="15"/>
      <c r="D422" s="38"/>
      <c r="E422" s="13"/>
      <c r="F422" s="13"/>
      <c r="G422" s="15"/>
      <c r="H422" s="2"/>
      <c r="I422" s="2"/>
      <c r="J422" s="5"/>
      <c r="K422" s="5"/>
      <c r="L422" s="5"/>
      <c r="M422" s="5"/>
      <c r="N422" s="5"/>
    </row>
    <row r="423" spans="1:14" s="3" customFormat="1" ht="12.75">
      <c r="A423" s="15"/>
      <c r="B423" s="15"/>
      <c r="C423" s="15"/>
      <c r="D423" s="38"/>
      <c r="E423" s="13"/>
      <c r="F423" s="13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5"/>
      <c r="B424" s="15"/>
      <c r="C424" s="15"/>
      <c r="D424" s="38"/>
      <c r="E424" s="13"/>
      <c r="F424" s="13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5"/>
      <c r="B425" s="15"/>
      <c r="C425" s="15"/>
      <c r="D425" s="38"/>
      <c r="E425" s="13"/>
      <c r="F425" s="13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5"/>
      <c r="B426" s="15"/>
      <c r="C426" s="15"/>
      <c r="D426" s="15"/>
      <c r="E426" s="13"/>
      <c r="F426" s="13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5"/>
      <c r="B427" s="15"/>
      <c r="C427" s="15"/>
      <c r="D427" s="15"/>
      <c r="E427" s="15"/>
      <c r="F427" s="15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5"/>
      <c r="B428" s="15"/>
      <c r="C428" s="15"/>
      <c r="D428" s="15"/>
      <c r="E428" s="15"/>
      <c r="F428" s="15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5"/>
      <c r="B429" s="15"/>
      <c r="C429" s="15"/>
      <c r="D429" s="15"/>
      <c r="E429" s="15"/>
      <c r="F429" s="15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5"/>
      <c r="B430" s="15"/>
      <c r="C430" s="15"/>
      <c r="D430" s="15"/>
      <c r="E430" s="15"/>
      <c r="F430" s="15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5"/>
      <c r="B431" s="15"/>
      <c r="C431" s="15"/>
      <c r="D431" s="15"/>
      <c r="E431" s="15"/>
      <c r="F431" s="15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5"/>
      <c r="B432" s="15"/>
      <c r="C432" s="15"/>
      <c r="D432" s="15"/>
      <c r="E432" s="15"/>
      <c r="F432" s="15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5"/>
      <c r="B433" s="15"/>
      <c r="C433" s="15"/>
      <c r="D433" s="15"/>
      <c r="E433" s="15"/>
      <c r="F433" s="15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5"/>
      <c r="B434" s="15"/>
      <c r="C434" s="15"/>
      <c r="D434" s="15"/>
      <c r="E434" s="15"/>
      <c r="F434" s="15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5"/>
      <c r="B435" s="15"/>
      <c r="C435" s="15"/>
      <c r="D435" s="15"/>
      <c r="E435" s="15"/>
      <c r="F435" s="15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5"/>
      <c r="B436" s="15"/>
      <c r="C436" s="15"/>
      <c r="D436" s="15"/>
      <c r="E436" s="15"/>
      <c r="F436" s="15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3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 s="5"/>
    </row>
    <row r="687" spans="1:14" s="3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 s="5"/>
    </row>
    <row r="688" spans="1:14" s="3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 s="5"/>
    </row>
    <row r="689" spans="1:14" s="3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 s="5"/>
    </row>
    <row r="690" spans="1:14" s="3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 s="5"/>
    </row>
    <row r="691" spans="1:14" s="3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 s="5"/>
    </row>
    <row r="692" spans="1:14" s="3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 s="5"/>
    </row>
    <row r="693" spans="1:14" s="3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 s="5"/>
    </row>
    <row r="694" spans="1:14" s="3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 s="5"/>
    </row>
    <row r="695" spans="1:14" s="3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 s="5"/>
    </row>
    <row r="696" spans="1:14" s="3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 s="5"/>
    </row>
    <row r="697" spans="1:14" s="3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 s="5"/>
    </row>
    <row r="698" spans="1:14" s="3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 s="5"/>
    </row>
    <row r="699" spans="1:14" s="3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 s="5"/>
    </row>
    <row r="700" spans="1:14" s="3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 s="5"/>
    </row>
    <row r="701" spans="1:14" s="3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 s="5"/>
    </row>
    <row r="702" spans="1:14" s="3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 s="5"/>
    </row>
    <row r="703" spans="1:14" s="3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 s="5"/>
    </row>
    <row r="704" spans="1:14" s="3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 s="5"/>
    </row>
    <row r="705" spans="1:14" s="3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 s="5"/>
    </row>
    <row r="706" spans="1:14" s="3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 s="5"/>
    </row>
    <row r="707" spans="1:14" s="3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 s="5"/>
    </row>
    <row r="708" spans="1:14" s="3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 s="5"/>
    </row>
    <row r="709" spans="1:14" s="3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 s="5"/>
    </row>
    <row r="710" spans="1:14" s="3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 s="5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1:14" s="1" customFormat="1" ht="12.75">
      <c r="A739" s="16"/>
      <c r="B739" s="16"/>
      <c r="C739" s="16"/>
      <c r="D739" s="16"/>
      <c r="E739" s="16"/>
      <c r="F739" s="16"/>
      <c r="G739" s="16"/>
      <c r="H739" s="62"/>
      <c r="I739" s="62"/>
      <c r="J739" s="5"/>
      <c r="K739" s="5"/>
      <c r="L739" s="5"/>
      <c r="M739" s="5"/>
      <c r="N739"/>
    </row>
    <row r="740" spans="1:14" s="1" customFormat="1" ht="12.75">
      <c r="A740" s="16"/>
      <c r="B740" s="16"/>
      <c r="C740" s="16"/>
      <c r="D740" s="16"/>
      <c r="E740" s="16"/>
      <c r="F740" s="16"/>
      <c r="G740" s="16"/>
      <c r="H740" s="62"/>
      <c r="I740" s="62"/>
      <c r="J740" s="5"/>
      <c r="K740" s="5"/>
      <c r="L740" s="5"/>
      <c r="M740" s="5"/>
      <c r="N740"/>
    </row>
    <row r="741" spans="1:14" s="1" customFormat="1" ht="12.75">
      <c r="A741" s="16"/>
      <c r="B741" s="16"/>
      <c r="C741" s="16"/>
      <c r="D741" s="16"/>
      <c r="E741" s="16"/>
      <c r="F741" s="16"/>
      <c r="G741" s="16"/>
      <c r="H741" s="62"/>
      <c r="I741" s="62"/>
      <c r="J741" s="5"/>
      <c r="K741" s="5"/>
      <c r="L741" s="5"/>
      <c r="M741" s="5"/>
      <c r="N741"/>
    </row>
    <row r="742" spans="1:14" s="1" customFormat="1" ht="12.75">
      <c r="A742" s="16"/>
      <c r="B742" s="16"/>
      <c r="C742" s="16"/>
      <c r="D742" s="16"/>
      <c r="E742" s="16"/>
      <c r="F742" s="16"/>
      <c r="G742" s="16"/>
      <c r="H742" s="62"/>
      <c r="I742" s="62"/>
      <c r="J742" s="5"/>
      <c r="K742" s="5"/>
      <c r="L742" s="5"/>
      <c r="M742" s="5"/>
      <c r="N742"/>
    </row>
    <row r="743" spans="1:14" s="1" customFormat="1" ht="12.75">
      <c r="A743" s="16"/>
      <c r="B743" s="16"/>
      <c r="C743" s="16"/>
      <c r="D743" s="16"/>
      <c r="E743" s="16"/>
      <c r="F743" s="16"/>
      <c r="G743" s="16"/>
      <c r="H743" s="62"/>
      <c r="I743" s="62"/>
      <c r="J743" s="5"/>
      <c r="K743" s="5"/>
      <c r="L743" s="5"/>
      <c r="M743" s="5"/>
      <c r="N743"/>
    </row>
    <row r="744" spans="1:14" s="1" customFormat="1" ht="12.75">
      <c r="A744" s="16"/>
      <c r="B744" s="16"/>
      <c r="C744" s="16"/>
      <c r="D744" s="16"/>
      <c r="E744" s="16"/>
      <c r="F744" s="16"/>
      <c r="G744" s="16"/>
      <c r="H744" s="62"/>
      <c r="I744" s="62"/>
      <c r="J744" s="5"/>
      <c r="K744" s="5"/>
      <c r="L744" s="5"/>
      <c r="M744" s="5"/>
      <c r="N744"/>
    </row>
    <row r="745" spans="1:14" s="1" customFormat="1" ht="12.75">
      <c r="A745" s="16"/>
      <c r="B745" s="16"/>
      <c r="C745" s="16"/>
      <c r="D745" s="16"/>
      <c r="E745" s="16"/>
      <c r="F745" s="16"/>
      <c r="G745" s="16"/>
      <c r="H745" s="62"/>
      <c r="I745" s="62"/>
      <c r="J745" s="5"/>
      <c r="K745" s="5"/>
      <c r="L745" s="5"/>
      <c r="M745" s="5"/>
      <c r="N745"/>
    </row>
    <row r="746" spans="1:14" s="1" customFormat="1" ht="12.75">
      <c r="A746" s="16"/>
      <c r="B746" s="16"/>
      <c r="C746" s="16"/>
      <c r="D746" s="16"/>
      <c r="E746" s="16"/>
      <c r="F746" s="16"/>
      <c r="G746" s="16"/>
      <c r="H746" s="62"/>
      <c r="I746" s="62"/>
      <c r="J746" s="5"/>
      <c r="K746" s="5"/>
      <c r="L746" s="5"/>
      <c r="M746" s="5"/>
      <c r="N746"/>
    </row>
    <row r="747" spans="1:14" s="1" customFormat="1" ht="12.75">
      <c r="A747" s="16"/>
      <c r="B747" s="16"/>
      <c r="C747" s="16"/>
      <c r="D747" s="16"/>
      <c r="E747" s="16"/>
      <c r="F747" s="16"/>
      <c r="G747" s="16"/>
      <c r="H747" s="62"/>
      <c r="I747" s="62"/>
      <c r="J747" s="5"/>
      <c r="K747" s="5"/>
      <c r="L747" s="5"/>
      <c r="M747" s="5"/>
      <c r="N747"/>
    </row>
    <row r="748" spans="1:14" s="1" customFormat="1" ht="12.75">
      <c r="A748" s="16"/>
      <c r="B748" s="16"/>
      <c r="C748" s="16"/>
      <c r="D748" s="16"/>
      <c r="E748" s="16"/>
      <c r="F748" s="16"/>
      <c r="G748" s="16"/>
      <c r="H748" s="62"/>
      <c r="I748" s="62"/>
      <c r="J748" s="5"/>
      <c r="K748" s="5"/>
      <c r="L748" s="5"/>
      <c r="M748" s="5"/>
      <c r="N748"/>
    </row>
    <row r="749" spans="1:14" s="1" customFormat="1" ht="12.75">
      <c r="A749" s="16"/>
      <c r="B749" s="16"/>
      <c r="C749" s="16"/>
      <c r="D749" s="16"/>
      <c r="E749" s="16"/>
      <c r="F749" s="16"/>
      <c r="G749" s="16"/>
      <c r="H749" s="62"/>
      <c r="I749" s="62"/>
      <c r="J749" s="5"/>
      <c r="K749" s="5"/>
      <c r="L749" s="5"/>
      <c r="M749" s="5"/>
      <c r="N749"/>
    </row>
    <row r="750" spans="1:14" s="1" customFormat="1" ht="12.75">
      <c r="A750" s="16"/>
      <c r="B750" s="16"/>
      <c r="C750" s="16"/>
      <c r="D750" s="16"/>
      <c r="E750" s="16"/>
      <c r="F750" s="16"/>
      <c r="G750" s="16"/>
      <c r="H750" s="62"/>
      <c r="I750" s="62"/>
      <c r="J750" s="5"/>
      <c r="K750" s="5"/>
      <c r="L750" s="5"/>
      <c r="M750" s="5"/>
      <c r="N750"/>
    </row>
    <row r="751" spans="1:14" s="1" customFormat="1" ht="12.75">
      <c r="A751" s="16"/>
      <c r="B751" s="16"/>
      <c r="C751" s="16"/>
      <c r="D751" s="16"/>
      <c r="E751" s="16"/>
      <c r="F751" s="16"/>
      <c r="G751" s="16"/>
      <c r="H751" s="62"/>
      <c r="I751" s="62"/>
      <c r="J751" s="5"/>
      <c r="K751" s="5"/>
      <c r="L751" s="5"/>
      <c r="M751" s="5"/>
      <c r="N751"/>
    </row>
    <row r="752" spans="1:14" s="1" customFormat="1" ht="12.75">
      <c r="A752" s="16"/>
      <c r="B752" s="16"/>
      <c r="C752" s="16"/>
      <c r="D752" s="16"/>
      <c r="E752" s="16"/>
      <c r="F752" s="16"/>
      <c r="G752" s="16"/>
      <c r="H752" s="62"/>
      <c r="I752" s="62"/>
      <c r="J752" s="5"/>
      <c r="K752" s="5"/>
      <c r="L752" s="5"/>
      <c r="M752" s="5"/>
      <c r="N752"/>
    </row>
    <row r="753" spans="1:14" s="1" customFormat="1" ht="12.75">
      <c r="A753" s="16"/>
      <c r="B753" s="16"/>
      <c r="C753" s="16"/>
      <c r="D753" s="16"/>
      <c r="E753" s="16"/>
      <c r="F753" s="16"/>
      <c r="G753" s="16"/>
      <c r="H753" s="62"/>
      <c r="I753" s="62"/>
      <c r="J753" s="5"/>
      <c r="K753" s="5"/>
      <c r="L753" s="5"/>
      <c r="M753" s="5"/>
      <c r="N753"/>
    </row>
    <row r="754" spans="1:14" s="1" customFormat="1" ht="12.75">
      <c r="A754" s="16"/>
      <c r="B754" s="16"/>
      <c r="C754" s="16"/>
      <c r="D754" s="16"/>
      <c r="E754" s="16"/>
      <c r="F754" s="16"/>
      <c r="G754" s="16"/>
      <c r="H754" s="62"/>
      <c r="I754" s="62"/>
      <c r="J754" s="5"/>
      <c r="K754" s="5"/>
      <c r="L754" s="5"/>
      <c r="M754" s="5"/>
      <c r="N754"/>
    </row>
    <row r="755" spans="1:14" s="1" customFormat="1" ht="12.75">
      <c r="A755" s="16"/>
      <c r="B755" s="16"/>
      <c r="C755" s="16"/>
      <c r="D755" s="16"/>
      <c r="E755" s="16"/>
      <c r="F755" s="16"/>
      <c r="G755" s="16"/>
      <c r="H755" s="62"/>
      <c r="I755" s="62"/>
      <c r="J755" s="5"/>
      <c r="K755" s="5"/>
      <c r="L755" s="5"/>
      <c r="M755" s="5"/>
      <c r="N755"/>
    </row>
    <row r="756" spans="1:14" s="1" customFormat="1" ht="12.75">
      <c r="A756" s="16"/>
      <c r="B756" s="16"/>
      <c r="C756" s="16"/>
      <c r="D756" s="16"/>
      <c r="E756" s="16"/>
      <c r="F756" s="16"/>
      <c r="G756" s="16"/>
      <c r="H756" s="62"/>
      <c r="I756" s="62"/>
      <c r="J756" s="5"/>
      <c r="K756" s="5"/>
      <c r="L756" s="5"/>
      <c r="M756" s="5"/>
      <c r="N756"/>
    </row>
    <row r="757" spans="1:14" s="1" customFormat="1" ht="12.75">
      <c r="A757" s="16"/>
      <c r="B757" s="16"/>
      <c r="C757" s="16"/>
      <c r="D757" s="16"/>
      <c r="E757" s="16"/>
      <c r="F757" s="16"/>
      <c r="G757" s="16"/>
      <c r="H757" s="62"/>
      <c r="I757" s="62"/>
      <c r="J757" s="5"/>
      <c r="K757" s="5"/>
      <c r="L757" s="5"/>
      <c r="M757" s="5"/>
      <c r="N757"/>
    </row>
    <row r="758" spans="1:14" s="1" customFormat="1" ht="12.75">
      <c r="A758" s="16"/>
      <c r="B758" s="16"/>
      <c r="C758" s="16"/>
      <c r="D758" s="16"/>
      <c r="E758" s="16"/>
      <c r="F758" s="16"/>
      <c r="G758" s="16"/>
      <c r="H758" s="62"/>
      <c r="I758" s="62"/>
      <c r="J758" s="5"/>
      <c r="K758" s="5"/>
      <c r="L758" s="5"/>
      <c r="M758" s="5"/>
      <c r="N758"/>
    </row>
    <row r="759" spans="1:14" s="1" customFormat="1" ht="12.75">
      <c r="A759" s="16"/>
      <c r="B759" s="16"/>
      <c r="C759" s="16"/>
      <c r="D759" s="16"/>
      <c r="E759" s="16"/>
      <c r="F759" s="16"/>
      <c r="G759" s="16"/>
      <c r="H759" s="62"/>
      <c r="I759" s="62"/>
      <c r="J759" s="5"/>
      <c r="K759" s="5"/>
      <c r="L759" s="5"/>
      <c r="M759" s="5"/>
      <c r="N759"/>
    </row>
    <row r="760" spans="1:14" s="1" customFormat="1" ht="12.75">
      <c r="A760" s="16"/>
      <c r="B760" s="16"/>
      <c r="C760" s="16"/>
      <c r="D760" s="16"/>
      <c r="E760" s="16"/>
      <c r="F760" s="16"/>
      <c r="G760" s="16"/>
      <c r="H760" s="62"/>
      <c r="I760" s="62"/>
      <c r="J760" s="5"/>
      <c r="K760" s="5"/>
      <c r="L760" s="5"/>
      <c r="M760" s="5"/>
      <c r="N760"/>
    </row>
    <row r="761" spans="1:14" s="1" customFormat="1" ht="12.75">
      <c r="A761" s="16"/>
      <c r="B761" s="16"/>
      <c r="C761" s="16"/>
      <c r="D761" s="16"/>
      <c r="E761" s="16"/>
      <c r="F761" s="16"/>
      <c r="G761" s="16"/>
      <c r="H761" s="62"/>
      <c r="I761" s="62"/>
      <c r="J761" s="5"/>
      <c r="K761" s="5"/>
      <c r="L761" s="5"/>
      <c r="M761" s="5"/>
      <c r="N761"/>
    </row>
    <row r="762" spans="1:14" s="1" customFormat="1" ht="12.75">
      <c r="A762" s="16"/>
      <c r="B762" s="16"/>
      <c r="C762" s="16"/>
      <c r="D762" s="16"/>
      <c r="E762" s="16"/>
      <c r="F762" s="16"/>
      <c r="G762" s="16"/>
      <c r="H762" s="62"/>
      <c r="I762" s="62"/>
      <c r="J762" s="5"/>
      <c r="K762" s="5"/>
      <c r="L762" s="5"/>
      <c r="M762" s="5"/>
      <c r="N762"/>
    </row>
    <row r="763" spans="1:14" s="1" customFormat="1" ht="12.75">
      <c r="A763" s="16"/>
      <c r="B763" s="16"/>
      <c r="C763" s="16"/>
      <c r="D763" s="16"/>
      <c r="E763" s="16"/>
      <c r="F763" s="16"/>
      <c r="G763" s="16"/>
      <c r="H763" s="62"/>
      <c r="I763" s="62"/>
      <c r="J763" s="5"/>
      <c r="K763" s="5"/>
      <c r="L763" s="5"/>
      <c r="M763" s="5"/>
      <c r="N763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  <row r="800" spans="8:13" ht="12.75">
      <c r="H800" s="62"/>
      <c r="I800" s="62"/>
      <c r="J800" s="5"/>
      <c r="K800" s="5"/>
      <c r="L800" s="5"/>
      <c r="M800" s="5"/>
    </row>
    <row r="801" spans="8:13" ht="12.75">
      <c r="H801" s="62"/>
      <c r="I801" s="62"/>
      <c r="J801" s="5"/>
      <c r="K801" s="5"/>
      <c r="L801" s="5"/>
      <c r="M801" s="5"/>
    </row>
    <row r="802" spans="8:13" ht="12.75">
      <c r="H802" s="62"/>
      <c r="I802" s="62"/>
      <c r="J802" s="5"/>
      <c r="K802" s="5"/>
      <c r="L802" s="5"/>
      <c r="M802" s="5"/>
    </row>
    <row r="803" spans="8:13" ht="12.75">
      <c r="H803" s="62"/>
      <c r="I803" s="62"/>
      <c r="J803" s="5"/>
      <c r="K803" s="5"/>
      <c r="L803" s="5"/>
      <c r="M803" s="5"/>
    </row>
    <row r="804" spans="8:13" ht="12.75">
      <c r="H804" s="62"/>
      <c r="I804" s="62"/>
      <c r="J804" s="5"/>
      <c r="K804" s="5"/>
      <c r="L804" s="5"/>
      <c r="M804" s="5"/>
    </row>
    <row r="805" spans="8:13" ht="12.75">
      <c r="H805" s="62"/>
      <c r="I805" s="62"/>
      <c r="J805" s="5"/>
      <c r="K805" s="5"/>
      <c r="L805" s="5"/>
      <c r="M805" s="5"/>
    </row>
    <row r="806" spans="8:13" ht="12.75">
      <c r="H806" s="62"/>
      <c r="I806" s="62"/>
      <c r="J806" s="5"/>
      <c r="K806" s="5"/>
      <c r="L806" s="5"/>
      <c r="M806" s="5"/>
    </row>
    <row r="807" spans="8:13" ht="12.75">
      <c r="H807" s="62"/>
      <c r="I807" s="62"/>
      <c r="J807" s="5"/>
      <c r="K807" s="5"/>
      <c r="L807" s="5"/>
      <c r="M807" s="5"/>
    </row>
    <row r="808" spans="8:13" ht="12.75">
      <c r="H808" s="62"/>
      <c r="I808" s="62"/>
      <c r="J808" s="5"/>
      <c r="K808" s="5"/>
      <c r="L808" s="5"/>
      <c r="M808" s="5"/>
    </row>
    <row r="809" spans="8:13" ht="12.75">
      <c r="H809" s="62"/>
      <c r="I809" s="62"/>
      <c r="J809" s="5"/>
      <c r="K809" s="5"/>
      <c r="L809" s="5"/>
      <c r="M809" s="5"/>
    </row>
    <row r="810" spans="8:13" ht="12.75">
      <c r="H810" s="62"/>
      <c r="I810" s="62"/>
      <c r="J810" s="5"/>
      <c r="K810" s="5"/>
      <c r="L810" s="5"/>
      <c r="M810" s="5"/>
    </row>
    <row r="811" spans="8:13" ht="12.75">
      <c r="H811" s="62"/>
      <c r="I811" s="62"/>
      <c r="J811" s="5"/>
      <c r="K811" s="5"/>
      <c r="L811" s="5"/>
      <c r="M811" s="5"/>
    </row>
    <row r="812" spans="8:13" ht="12.75">
      <c r="H812" s="62"/>
      <c r="I812" s="62"/>
      <c r="J812" s="5"/>
      <c r="K812" s="5"/>
      <c r="L812" s="5"/>
      <c r="M812" s="5"/>
    </row>
    <row r="813" spans="8:13" ht="12.75">
      <c r="H813" s="62"/>
      <c r="I813" s="62"/>
      <c r="J813" s="5"/>
      <c r="K813" s="5"/>
      <c r="L813" s="5"/>
      <c r="M813" s="5"/>
    </row>
    <row r="814" spans="8:13" ht="12.75">
      <c r="H814" s="62"/>
      <c r="I814" s="62"/>
      <c r="J814" s="5"/>
      <c r="K814" s="5"/>
      <c r="L814" s="5"/>
      <c r="M814" s="5"/>
    </row>
    <row r="815" spans="8:13" ht="12.75">
      <c r="H815" s="62"/>
      <c r="I815" s="62"/>
      <c r="J815" s="5"/>
      <c r="K815" s="5"/>
      <c r="L815" s="5"/>
      <c r="M815" s="5"/>
    </row>
    <row r="816" spans="8:13" ht="12.75">
      <c r="H816" s="62"/>
      <c r="I816" s="62"/>
      <c r="J816" s="5"/>
      <c r="K816" s="5"/>
      <c r="L816" s="5"/>
      <c r="M816" s="5"/>
    </row>
    <row r="817" spans="8:13" ht="12.75">
      <c r="H817" s="62"/>
      <c r="I817" s="62"/>
      <c r="J817" s="5"/>
      <c r="K817" s="5"/>
      <c r="L817" s="5"/>
      <c r="M817" s="5"/>
    </row>
    <row r="818" spans="8:13" ht="12.75">
      <c r="H818" s="62"/>
      <c r="I818" s="62"/>
      <c r="J818" s="5"/>
      <c r="K818" s="5"/>
      <c r="L818" s="5"/>
      <c r="M818" s="5"/>
    </row>
    <row r="819" spans="8:13" ht="12.75">
      <c r="H819" s="62"/>
      <c r="I819" s="62"/>
      <c r="J819" s="5"/>
      <c r="K819" s="5"/>
      <c r="L819" s="5"/>
      <c r="M819" s="5"/>
    </row>
    <row r="820" spans="8:13" ht="12.75">
      <c r="H820" s="62"/>
      <c r="I820" s="62"/>
      <c r="J820" s="5"/>
      <c r="K820" s="5"/>
      <c r="L820" s="5"/>
      <c r="M820" s="5"/>
    </row>
    <row r="821" spans="8:13" ht="12.75">
      <c r="H821" s="62"/>
      <c r="I821" s="62"/>
      <c r="J821" s="5"/>
      <c r="K821" s="5"/>
      <c r="L821" s="5"/>
      <c r="M821" s="5"/>
    </row>
    <row r="822" spans="8:13" ht="12.75">
      <c r="H822" s="62"/>
      <c r="I822" s="62"/>
      <c r="J822" s="5"/>
      <c r="K822" s="5"/>
      <c r="L822" s="5"/>
      <c r="M822" s="5"/>
    </row>
    <row r="823" spans="8:13" ht="12.75">
      <c r="H823" s="62"/>
      <c r="I823" s="62"/>
      <c r="J823" s="5"/>
      <c r="K823" s="5"/>
      <c r="L823" s="5"/>
      <c r="M823" s="5"/>
    </row>
    <row r="824" spans="8:13" ht="12.75">
      <c r="H824" s="62"/>
      <c r="I824" s="62"/>
      <c r="J824" s="5"/>
      <c r="K824" s="5"/>
      <c r="L824" s="5"/>
      <c r="M824" s="5"/>
    </row>
  </sheetData>
  <mergeCells count="10">
    <mergeCell ref="G7:H7"/>
    <mergeCell ref="I7:I9"/>
    <mergeCell ref="E7:E9"/>
    <mergeCell ref="F7:F8"/>
    <mergeCell ref="C7:C9"/>
    <mergeCell ref="A2:D2"/>
    <mergeCell ref="B7:B9"/>
    <mergeCell ref="A7:A9"/>
    <mergeCell ref="D7:D9"/>
    <mergeCell ref="A3:D3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2006-11-30T12:22:56Z</cp:lastPrinted>
  <dcterms:created xsi:type="dcterms:W3CDTF">2003-10-01T12:36:52Z</dcterms:created>
  <dcterms:modified xsi:type="dcterms:W3CDTF">2006-11-30T12:23:21Z</dcterms:modified>
  <cp:category/>
  <cp:version/>
  <cp:contentType/>
  <cp:contentStatus/>
</cp:coreProperties>
</file>